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linkova\Documents\VÝBĚR ŘÍZENÍ\2022\2022-3 oblouk SH\"/>
    </mc:Choice>
  </mc:AlternateContent>
  <xr:revisionPtr revIDLastSave="0" documentId="13_ncr:1_{58DB2012-1877-4EBF-9376-4221918C1EE1}" xr6:coauthVersionLast="47" xr6:coauthVersionMax="47" xr10:uidLastSave="{00000000-0000-0000-0000-000000000000}"/>
  <bookViews>
    <workbookView xWindow="28680" yWindow="-120" windowWidth="29040" windowHeight="15840" xr2:uid="{5B94C2BA-5410-4B84-9EA4-58A43AA68AD8}"/>
  </bookViews>
  <sheets>
    <sheet name="01 - Oprava části fasády " sheetId="1" r:id="rId1"/>
  </sheets>
  <definedNames>
    <definedName name="_xlnm._FilterDatabase" localSheetId="0" hidden="1">'01 - Oprava části fasády '!$C$128:$K$206</definedName>
    <definedName name="_xlnm.Print_Titles" localSheetId="0">'01 - Oprava části fasády '!$128:$128</definedName>
    <definedName name="_xlnm.Print_Area" localSheetId="0">'01 - Oprava části fasády '!$C$4:$J$76,'01 - Oprava části fasády '!$C$82:$J$110,'01 - Oprava části fasády '!$C$116:$J$206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3" i="1" l="1"/>
  <c r="J89" i="1"/>
  <c r="BK205" i="1"/>
  <c r="BI205" i="1"/>
  <c r="BH205" i="1"/>
  <c r="BG205" i="1"/>
  <c r="BF205" i="1"/>
  <c r="BE205" i="1"/>
  <c r="T205" i="1"/>
  <c r="R205" i="1"/>
  <c r="R204" i="1" s="1"/>
  <c r="P205" i="1"/>
  <c r="J205" i="1"/>
  <c r="BK204" i="1"/>
  <c r="J204" i="1" s="1"/>
  <c r="J109" i="1" s="1"/>
  <c r="T204" i="1"/>
  <c r="P204" i="1"/>
  <c r="BK202" i="1"/>
  <c r="BI202" i="1"/>
  <c r="BH202" i="1"/>
  <c r="BG202" i="1"/>
  <c r="BF202" i="1"/>
  <c r="T202" i="1"/>
  <c r="R202" i="1"/>
  <c r="R201" i="1" s="1"/>
  <c r="R200" i="1" s="1"/>
  <c r="P202" i="1"/>
  <c r="J202" i="1"/>
  <c r="BE202" i="1" s="1"/>
  <c r="BK201" i="1"/>
  <c r="T201" i="1"/>
  <c r="T200" i="1" s="1"/>
  <c r="P201" i="1"/>
  <c r="J201" i="1"/>
  <c r="BK200" i="1"/>
  <c r="J200" i="1" s="1"/>
  <c r="J107" i="1" s="1"/>
  <c r="P200" i="1"/>
  <c r="BK198" i="1"/>
  <c r="BI198" i="1"/>
  <c r="BH198" i="1"/>
  <c r="BG198" i="1"/>
  <c r="BF198" i="1"/>
  <c r="T198" i="1"/>
  <c r="R198" i="1"/>
  <c r="P198" i="1"/>
  <c r="J198" i="1"/>
  <c r="BE198" i="1" s="1"/>
  <c r="BK196" i="1"/>
  <c r="BK195" i="1" s="1"/>
  <c r="BI196" i="1"/>
  <c r="BH196" i="1"/>
  <c r="BG196" i="1"/>
  <c r="BF196" i="1"/>
  <c r="BE196" i="1"/>
  <c r="T196" i="1"/>
  <c r="R196" i="1"/>
  <c r="R195" i="1" s="1"/>
  <c r="R194" i="1" s="1"/>
  <c r="P196" i="1"/>
  <c r="J196" i="1"/>
  <c r="T195" i="1"/>
  <c r="T194" i="1" s="1"/>
  <c r="P195" i="1"/>
  <c r="P194" i="1" s="1"/>
  <c r="BK192" i="1"/>
  <c r="BI192" i="1"/>
  <c r="BH192" i="1"/>
  <c r="BG192" i="1"/>
  <c r="BF192" i="1"/>
  <c r="T192" i="1"/>
  <c r="R192" i="1"/>
  <c r="P192" i="1"/>
  <c r="J192" i="1"/>
  <c r="BE192" i="1" s="1"/>
  <c r="BK190" i="1"/>
  <c r="BI190" i="1"/>
  <c r="BH190" i="1"/>
  <c r="BG190" i="1"/>
  <c r="BF190" i="1"/>
  <c r="BE190" i="1"/>
  <c r="T190" i="1"/>
  <c r="R190" i="1"/>
  <c r="P190" i="1"/>
  <c r="J190" i="1"/>
  <c r="BK188" i="1"/>
  <c r="BK185" i="1" s="1"/>
  <c r="J185" i="1" s="1"/>
  <c r="J104" i="1" s="1"/>
  <c r="BI188" i="1"/>
  <c r="BH188" i="1"/>
  <c r="BG188" i="1"/>
  <c r="BF188" i="1"/>
  <c r="BE188" i="1"/>
  <c r="T188" i="1"/>
  <c r="R188" i="1"/>
  <c r="P188" i="1"/>
  <c r="J188" i="1"/>
  <c r="BK186" i="1"/>
  <c r="BI186" i="1"/>
  <c r="BH186" i="1"/>
  <c r="BG186" i="1"/>
  <c r="BF186" i="1"/>
  <c r="T186" i="1"/>
  <c r="R186" i="1"/>
  <c r="R185" i="1" s="1"/>
  <c r="P186" i="1"/>
  <c r="J186" i="1"/>
  <c r="BE186" i="1" s="1"/>
  <c r="T185" i="1"/>
  <c r="P185" i="1"/>
  <c r="BK183" i="1"/>
  <c r="BI183" i="1"/>
  <c r="BH183" i="1"/>
  <c r="BG183" i="1"/>
  <c r="BF183" i="1"/>
  <c r="BE183" i="1"/>
  <c r="T183" i="1"/>
  <c r="R183" i="1"/>
  <c r="P183" i="1"/>
  <c r="J183" i="1"/>
  <c r="BK181" i="1"/>
  <c r="BI181" i="1"/>
  <c r="BH181" i="1"/>
  <c r="BG181" i="1"/>
  <c r="BF181" i="1"/>
  <c r="T181" i="1"/>
  <c r="R181" i="1"/>
  <c r="P181" i="1"/>
  <c r="J181" i="1"/>
  <c r="BE181" i="1" s="1"/>
  <c r="BK179" i="1"/>
  <c r="BI179" i="1"/>
  <c r="BH179" i="1"/>
  <c r="BG179" i="1"/>
  <c r="BF179" i="1"/>
  <c r="T179" i="1"/>
  <c r="R179" i="1"/>
  <c r="P179" i="1"/>
  <c r="J179" i="1"/>
  <c r="BE179" i="1" s="1"/>
  <c r="BK177" i="1"/>
  <c r="BK176" i="1" s="1"/>
  <c r="BI177" i="1"/>
  <c r="BH177" i="1"/>
  <c r="BG177" i="1"/>
  <c r="BF177" i="1"/>
  <c r="BE177" i="1"/>
  <c r="T177" i="1"/>
  <c r="T176" i="1" s="1"/>
  <c r="T175" i="1" s="1"/>
  <c r="R177" i="1"/>
  <c r="P177" i="1"/>
  <c r="P176" i="1" s="1"/>
  <c r="P175" i="1" s="1"/>
  <c r="J177" i="1"/>
  <c r="R176" i="1"/>
  <c r="BK173" i="1"/>
  <c r="BI173" i="1"/>
  <c r="BH173" i="1"/>
  <c r="BG173" i="1"/>
  <c r="BF173" i="1"/>
  <c r="T173" i="1"/>
  <c r="T172" i="1" s="1"/>
  <c r="R173" i="1"/>
  <c r="P173" i="1"/>
  <c r="P172" i="1" s="1"/>
  <c r="J173" i="1"/>
  <c r="BE173" i="1" s="1"/>
  <c r="BK172" i="1"/>
  <c r="J172" i="1" s="1"/>
  <c r="J101" i="1" s="1"/>
  <c r="R172" i="1"/>
  <c r="BK170" i="1"/>
  <c r="BI170" i="1"/>
  <c r="BH170" i="1"/>
  <c r="BG170" i="1"/>
  <c r="BF170" i="1"/>
  <c r="BE170" i="1"/>
  <c r="T170" i="1"/>
  <c r="R170" i="1"/>
  <c r="P170" i="1"/>
  <c r="J170" i="1"/>
  <c r="BK167" i="1"/>
  <c r="BI167" i="1"/>
  <c r="BH167" i="1"/>
  <c r="BG167" i="1"/>
  <c r="BF167" i="1"/>
  <c r="T167" i="1"/>
  <c r="R167" i="1"/>
  <c r="P167" i="1"/>
  <c r="J167" i="1"/>
  <c r="BE167" i="1" s="1"/>
  <c r="BK165" i="1"/>
  <c r="BI165" i="1"/>
  <c r="BH165" i="1"/>
  <c r="BG165" i="1"/>
  <c r="BF165" i="1"/>
  <c r="BE165" i="1"/>
  <c r="T165" i="1"/>
  <c r="R165" i="1"/>
  <c r="P165" i="1"/>
  <c r="J165" i="1"/>
  <c r="BK163" i="1"/>
  <c r="BK162" i="1" s="1"/>
  <c r="J162" i="1" s="1"/>
  <c r="J100" i="1" s="1"/>
  <c r="BI163" i="1"/>
  <c r="BH163" i="1"/>
  <c r="BG163" i="1"/>
  <c r="BF163" i="1"/>
  <c r="BE163" i="1"/>
  <c r="T163" i="1"/>
  <c r="R163" i="1"/>
  <c r="R162" i="1" s="1"/>
  <c r="P163" i="1"/>
  <c r="J163" i="1"/>
  <c r="T162" i="1"/>
  <c r="P162" i="1"/>
  <c r="BK160" i="1"/>
  <c r="BI160" i="1"/>
  <c r="BH160" i="1"/>
  <c r="BG160" i="1"/>
  <c r="BF160" i="1"/>
  <c r="T160" i="1"/>
  <c r="R160" i="1"/>
  <c r="P160" i="1"/>
  <c r="J160" i="1"/>
  <c r="BE160" i="1" s="1"/>
  <c r="BK158" i="1"/>
  <c r="BI158" i="1"/>
  <c r="BH158" i="1"/>
  <c r="BG158" i="1"/>
  <c r="BF158" i="1"/>
  <c r="BE158" i="1"/>
  <c r="T158" i="1"/>
  <c r="R158" i="1"/>
  <c r="P158" i="1"/>
  <c r="J158" i="1"/>
  <c r="BK156" i="1"/>
  <c r="BI156" i="1"/>
  <c r="BH156" i="1"/>
  <c r="BG156" i="1"/>
  <c r="BF156" i="1"/>
  <c r="BE156" i="1"/>
  <c r="T156" i="1"/>
  <c r="R156" i="1"/>
  <c r="P156" i="1"/>
  <c r="J156" i="1"/>
  <c r="BK154" i="1"/>
  <c r="BI154" i="1"/>
  <c r="BH154" i="1"/>
  <c r="BG154" i="1"/>
  <c r="BF154" i="1"/>
  <c r="T154" i="1"/>
  <c r="R154" i="1"/>
  <c r="P154" i="1"/>
  <c r="J154" i="1"/>
  <c r="BE154" i="1" s="1"/>
  <c r="BK152" i="1"/>
  <c r="BI152" i="1"/>
  <c r="BH152" i="1"/>
  <c r="BG152" i="1"/>
  <c r="BF152" i="1"/>
  <c r="BE152" i="1"/>
  <c r="T152" i="1"/>
  <c r="R152" i="1"/>
  <c r="P152" i="1"/>
  <c r="J152" i="1"/>
  <c r="BK150" i="1"/>
  <c r="BI150" i="1"/>
  <c r="BH150" i="1"/>
  <c r="BG150" i="1"/>
  <c r="BF150" i="1"/>
  <c r="BE150" i="1"/>
  <c r="T150" i="1"/>
  <c r="R150" i="1"/>
  <c r="P150" i="1"/>
  <c r="J150" i="1"/>
  <c r="BK148" i="1"/>
  <c r="BI148" i="1"/>
  <c r="BH148" i="1"/>
  <c r="BG148" i="1"/>
  <c r="BF148" i="1"/>
  <c r="T148" i="1"/>
  <c r="R148" i="1"/>
  <c r="P148" i="1"/>
  <c r="J148" i="1"/>
  <c r="BE148" i="1" s="1"/>
  <c r="BK146" i="1"/>
  <c r="BK145" i="1" s="1"/>
  <c r="J145" i="1" s="1"/>
  <c r="J99" i="1" s="1"/>
  <c r="BI146" i="1"/>
  <c r="BH146" i="1"/>
  <c r="BG146" i="1"/>
  <c r="BF146" i="1"/>
  <c r="BE146" i="1"/>
  <c r="T146" i="1"/>
  <c r="T145" i="1" s="1"/>
  <c r="R146" i="1"/>
  <c r="P146" i="1"/>
  <c r="P145" i="1" s="1"/>
  <c r="J146" i="1"/>
  <c r="R145" i="1"/>
  <c r="BK143" i="1"/>
  <c r="BI143" i="1"/>
  <c r="BH143" i="1"/>
  <c r="BG143" i="1"/>
  <c r="BF143" i="1"/>
  <c r="T143" i="1"/>
  <c r="R143" i="1"/>
  <c r="P143" i="1"/>
  <c r="J143" i="1"/>
  <c r="BE143" i="1" s="1"/>
  <c r="BK141" i="1"/>
  <c r="BI141" i="1"/>
  <c r="BH141" i="1"/>
  <c r="BG141" i="1"/>
  <c r="BF141" i="1"/>
  <c r="BE141" i="1"/>
  <c r="T141" i="1"/>
  <c r="R141" i="1"/>
  <c r="P141" i="1"/>
  <c r="J141" i="1"/>
  <c r="BK139" i="1"/>
  <c r="BI139" i="1"/>
  <c r="BH139" i="1"/>
  <c r="BG139" i="1"/>
  <c r="BF139" i="1"/>
  <c r="T139" i="1"/>
  <c r="R139" i="1"/>
  <c r="P139" i="1"/>
  <c r="J139" i="1"/>
  <c r="BE139" i="1" s="1"/>
  <c r="BK137" i="1"/>
  <c r="BI137" i="1"/>
  <c r="BH137" i="1"/>
  <c r="BG137" i="1"/>
  <c r="BF137" i="1"/>
  <c r="T137" i="1"/>
  <c r="R137" i="1"/>
  <c r="P137" i="1"/>
  <c r="J137" i="1"/>
  <c r="BE137" i="1" s="1"/>
  <c r="BK134" i="1"/>
  <c r="BI134" i="1"/>
  <c r="BH134" i="1"/>
  <c r="BG134" i="1"/>
  <c r="BF134" i="1"/>
  <c r="BE134" i="1"/>
  <c r="T134" i="1"/>
  <c r="R134" i="1"/>
  <c r="P134" i="1"/>
  <c r="J134" i="1"/>
  <c r="BK132" i="1"/>
  <c r="BK131" i="1" s="1"/>
  <c r="BI132" i="1"/>
  <c r="BH132" i="1"/>
  <c r="BG132" i="1"/>
  <c r="BF132" i="1"/>
  <c r="T132" i="1"/>
  <c r="R132" i="1"/>
  <c r="R131" i="1" s="1"/>
  <c r="R130" i="1" s="1"/>
  <c r="P132" i="1"/>
  <c r="J132" i="1"/>
  <c r="BE132" i="1" s="1"/>
  <c r="T131" i="1"/>
  <c r="T130" i="1" s="1"/>
  <c r="P131" i="1"/>
  <c r="P130" i="1" s="1"/>
  <c r="P129" i="1" s="1"/>
  <c r="F125" i="1"/>
  <c r="F123" i="1"/>
  <c r="E121" i="1"/>
  <c r="J108" i="1"/>
  <c r="F91" i="1"/>
  <c r="F89" i="1"/>
  <c r="E87" i="1"/>
  <c r="J37" i="1"/>
  <c r="F37" i="1"/>
  <c r="J36" i="1"/>
  <c r="F36" i="1"/>
  <c r="J35" i="1"/>
  <c r="F35" i="1"/>
  <c r="J34" i="1"/>
  <c r="F34" i="1"/>
  <c r="J24" i="1"/>
  <c r="J92" i="1"/>
  <c r="J23" i="1"/>
  <c r="J21" i="1"/>
  <c r="E21" i="1"/>
  <c r="J91" i="1" s="1"/>
  <c r="J20" i="1"/>
  <c r="F92" i="1"/>
  <c r="E7" i="1"/>
  <c r="E85" i="1" s="1"/>
  <c r="R129" i="1" l="1"/>
  <c r="J131" i="1"/>
  <c r="J98" i="1" s="1"/>
  <c r="BK130" i="1"/>
  <c r="J176" i="1"/>
  <c r="J103" i="1" s="1"/>
  <c r="BK175" i="1"/>
  <c r="J175" i="1" s="1"/>
  <c r="J102" i="1" s="1"/>
  <c r="F33" i="1"/>
  <c r="J33" i="1"/>
  <c r="R175" i="1"/>
  <c r="BK194" i="1"/>
  <c r="J194" i="1" s="1"/>
  <c r="J105" i="1" s="1"/>
  <c r="J195" i="1"/>
  <c r="J106" i="1" s="1"/>
  <c r="T129" i="1"/>
  <c r="J125" i="1"/>
  <c r="E119" i="1"/>
  <c r="F126" i="1"/>
  <c r="J126" i="1"/>
  <c r="J130" i="1" l="1"/>
  <c r="J97" i="1" s="1"/>
  <c r="BK129" i="1"/>
  <c r="J129" i="1" s="1"/>
  <c r="J30" i="1" l="1"/>
  <c r="J39" i="1" s="1"/>
  <c r="J96" i="1"/>
</calcChain>
</file>

<file path=xl/sharedStrings.xml><?xml version="1.0" encoding="utf-8"?>
<sst xmlns="http://schemas.openxmlformats.org/spreadsheetml/2006/main" count="782" uniqueCount="264">
  <si>
    <t>&gt;&gt;  skryté sloupce  &lt;&lt;</t>
  </si>
  <si>
    <t>{1bd298db-be73-460d-b9d1-f38a846368da}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</si>
  <si>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</si>
  <si>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</si>
  <si>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</si>
  <si>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</si>
  <si>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</si>
  <si>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</si>
  <si>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 xml:space="preserve">01 - Oprava části fasády </t>
  </si>
  <si>
    <t>KSO:</t>
  </si>
  <si>
    <t/>
  </si>
  <si>
    <t>CC-CZ:</t>
  </si>
  <si>
    <t>Místo:</t>
  </si>
  <si>
    <t xml:space="preserve"> </t>
  </si>
  <si>
    <t>Datum:</t>
  </si>
  <si>
    <t>Vyplň údaj</t>
  </si>
  <si>
    <t>Zadavatel:</t>
  </si>
  <si>
    <t>IČ:</t>
  </si>
  <si>
    <t>KULTURA A SPORT CHOMUTOV s.r.o., Boženy Němcové 552/32, 430 01 Chomutov</t>
  </si>
  <si>
    <t>DIČ:</t>
  </si>
  <si>
    <t>CZ47308095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</si>
  <si>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</si>
  <si>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</si>
  <si>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</si>
  <si>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</si>
  <si>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</si>
  <si>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</si>
  <si>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</si>
  <si>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</si>
  <si>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</si>
  <si>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</si>
  <si>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</si>
  <si>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</si>
  <si>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</si>
  <si>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</si>
  <si>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</si>
  <si>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</si>
  <si>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</si>
  <si>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</si>
  <si>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</si>
  <si>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</si>
  <si>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</si>
  <si>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</si>
  <si>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</si>
  <si>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</si>
  <si>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</si>
  <si>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</si>
  <si>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</si>
  <si>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</si>
  <si>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</si>
  <si>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</si>
  <si>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</si>
  <si>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</si>
  <si>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</si>
  <si>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</si>
  <si>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</si>
  <si>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</si>
  <si>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>M - Práce a dodávky M</t>
  </si>
  <si>
    <t xml:space="preserve">    21-M - Elektromontáže</t>
  </si>
  <si>
    <t>VRN - Vedlejší rozpočtové náklady</t>
  </si>
  <si>
    <t xml:space="preserve">    VRN3 - Zařízení staveniště</t>
  </si>
  <si>
    <t xml:space="preserve">    VRN6 - Územní vlivy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</si>
  <si>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</si>
  <si>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</si>
  <si>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</si>
  <si>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</si>
  <si>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</si>
  <si>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</si>
  <si>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</si>
  <si>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</si>
  <si>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</si>
  <si>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</si>
  <si>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</si>
  <si>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</si>
  <si>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</si>
  <si>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</si>
  <si>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</si>
  <si>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</si>
  <si>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</si>
  <si>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</si>
  <si>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</si>
  <si>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</si>
  <si>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</si>
  <si>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</si>
  <si>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6</t>
  </si>
  <si>
    <t>Úpravy povrchů, podlahy a osazování výplní</t>
  </si>
  <si>
    <t>K</t>
  </si>
  <si>
    <t>622135002</t>
  </si>
  <si>
    <t>Vyrovnání podkladu vnějších stěn maltou cementovou tl do 10 mm</t>
  </si>
  <si>
    <t>m2</t>
  </si>
  <si>
    <t>4</t>
  </si>
  <si>
    <t>498653321</t>
  </si>
  <si>
    <t>PP</t>
  </si>
  <si>
    <t>Vyrovnání nerovností podkladu vnějších omítaných ploch maltou, tloušťky do 10 mm cementovou stěn</t>
  </si>
  <si>
    <t>622135092</t>
  </si>
  <si>
    <t>Příplatek k vyrovnání vnějších stěn maltou cementovou za každých dalších 5 mm tl</t>
  </si>
  <si>
    <t>1218759482</t>
  </si>
  <si>
    <t>Vyrovnání nerovností podkladu vnějších omítaných ploch tmelem, tloušťky do 2 mm Příplatek k ceně za každých dalších 5 mm tloušťky podkladní vrstvy přes 10 mm maltou cementovou stěn</t>
  </si>
  <si>
    <t>VV</t>
  </si>
  <si>
    <t>189,6264*8 'Přepočtené koeficientem množství</t>
  </si>
  <si>
    <t>3</t>
  </si>
  <si>
    <t>622142001</t>
  </si>
  <si>
    <t>Potažení vnějších stěn sklovláknitým pletivem vtlačeným do tenkovrstvé hmoty</t>
  </si>
  <si>
    <t>708493565</t>
  </si>
  <si>
    <t>Potažení vnějších ploch pletivem v ploše nebo pruzích, na plném podkladu sklovláknitým vtlačením do tmelu stěn</t>
  </si>
  <si>
    <t>622531022</t>
  </si>
  <si>
    <t>Tenkovrstvá silikonová zrnitá omítka zrnitost 2,0 mm vnějších stěn</t>
  </si>
  <si>
    <t>476228278</t>
  </si>
  <si>
    <t>Omítka tenkovrstvá silikonová vnějších ploch probarvená bez penetrace zatíraná (škrábaná), zrnitost 2,0 mm stěn</t>
  </si>
  <si>
    <t>5</t>
  </si>
  <si>
    <t>629995101</t>
  </si>
  <si>
    <t>Očištění vnějších ploch tlakovou vodou</t>
  </si>
  <si>
    <t>-126292411</t>
  </si>
  <si>
    <t>Očištění vnějších ploch tlakovou vodou omytím</t>
  </si>
  <si>
    <t>629999022</t>
  </si>
  <si>
    <t>Příplatek k omítce za provádění zaoblených ploch poloměru přes 100 mm</t>
  </si>
  <si>
    <t>-1251208236</t>
  </si>
  <si>
    <t>Příplatky k cenám úprav vnějších povrchů za zvýšenou pracnost při provádění omítek zaoblených ploch, poloměr zaoblení přes 100 mm</t>
  </si>
  <si>
    <t>9</t>
  </si>
  <si>
    <t>Ostatní konstrukce a práce, bourání</t>
  </si>
  <si>
    <t>7</t>
  </si>
  <si>
    <t>941111121</t>
  </si>
  <si>
    <t>Montáž lešení řadového trubkového lehkého s podlahami zatížení do 200 kg/m2 š od 0,9 do 1,2 m v do 10 m</t>
  </si>
  <si>
    <t>1226821114</t>
  </si>
  <si>
    <t>Montáž lešení řadového trubkového lehkého pracovního s podlahami s provozním zatížením tř. 3 do 200 kg/m2 šířky tř. W09 od 0,9 do 1,2 m, výšky do 10 m</t>
  </si>
  <si>
    <t>8</t>
  </si>
  <si>
    <t>941111221</t>
  </si>
  <si>
    <t>Příplatek k lešení řadovému trubkovému lehkému s podlahami š 1,2 m v 10 m za první a ZKD den použití</t>
  </si>
  <si>
    <t>-1375115095</t>
  </si>
  <si>
    <t>Montáž lešení řadového trubkového lehkého pracovního s podlahami s provozním zatížením tř. 3 do 200 kg/m2 Příplatek za první a každý další den použití lešení k ceně -1121</t>
  </si>
  <si>
    <t>941111821</t>
  </si>
  <si>
    <t>Demontáž lešení řadového trubkového lehkého s podlahami zatížení do 200 kg/m2 š od 0,9 do 1,2 m v do 10 m</t>
  </si>
  <si>
    <t>-1595532338</t>
  </si>
  <si>
    <t>Demontáž lešení řadového trubkového lehkého pracovního s podlahami s provozním zatížením tř. 3 do 200 kg/m2 šířky tř. W09 od 0,9 do 1,2 m, výšky do 10 m</t>
  </si>
  <si>
    <t>10</t>
  </si>
  <si>
    <t>944511111</t>
  </si>
  <si>
    <t>Montáž ochranné sítě z textilie z umělých vláken</t>
  </si>
  <si>
    <t>-15570372</t>
  </si>
  <si>
    <t>Montáž ochranné sítě zavěšené na konstrukci lešení z textilie z umělých vláken</t>
  </si>
  <si>
    <t>11</t>
  </si>
  <si>
    <t>944511211</t>
  </si>
  <si>
    <t>Příplatek k ochranné síti za první a ZKD den použití</t>
  </si>
  <si>
    <t>1953351101</t>
  </si>
  <si>
    <t>Montáž ochranné sítě Příplatek za první a každý další den použití sítě k ceně -1111</t>
  </si>
  <si>
    <t>12</t>
  </si>
  <si>
    <t>944511811</t>
  </si>
  <si>
    <t>Demontáž ochranné sítě z textilie z umělých vláken</t>
  </si>
  <si>
    <t>-1621622637</t>
  </si>
  <si>
    <t>Demontáž ochranné sítě zavěšené na konstrukci lešení z textilie z umělých vláken</t>
  </si>
  <si>
    <t>13</t>
  </si>
  <si>
    <t>978036161</t>
  </si>
  <si>
    <t>Otlučení (osekání) cementových omítek vnějších ploch v rozsahu přes 30 do 50 %</t>
  </si>
  <si>
    <t>-803876408</t>
  </si>
  <si>
    <t>Otlučení cementových omítek vnějších ploch s vyškrabáním spar zdiva a s očištěním povrchu, v rozsahu přes 40 do 50 %</t>
  </si>
  <si>
    <t>14</t>
  </si>
  <si>
    <t>978059641</t>
  </si>
  <si>
    <t>Odsekání a odebrání obkladů stěn z vnějších obkládaček plochy přes 1 m2</t>
  </si>
  <si>
    <t>-1662265730</t>
  </si>
  <si>
    <t>Odsekání obkladů stěn včetně otlučení podkladní omítky až na zdivo z obkládaček vnějších, z jakýchkoliv materiálů, plochy přes 1 m2</t>
  </si>
  <si>
    <t>997</t>
  </si>
  <si>
    <t>Přesun sutě</t>
  </si>
  <si>
    <t>15</t>
  </si>
  <si>
    <t>997013211</t>
  </si>
  <si>
    <t>Vnitrostaveništní doprava suti a vybouraných hmot pro budovy v do 6 m ručně</t>
  </si>
  <si>
    <t>t</t>
  </si>
  <si>
    <t>-1389287795</t>
  </si>
  <si>
    <t>Vnitrostaveništní doprava suti a vybouraných hmot vodorovně do 50 m svisle ručně pro budovy a haly výšky do 6 m</t>
  </si>
  <si>
    <t>16</t>
  </si>
  <si>
    <t>997013501</t>
  </si>
  <si>
    <t>Odvoz suti a vybouraných hmot na skládku nebo meziskládku do 1 km se složením</t>
  </si>
  <si>
    <t>764754807</t>
  </si>
  <si>
    <t>Odvoz suti a vybouraných hmot na skládku nebo meziskládku se složením, na vzdálenost do 1 km</t>
  </si>
  <si>
    <t>17</t>
  </si>
  <si>
    <t>997013509</t>
  </si>
  <si>
    <t>Příplatek k odvozu suti a vybouraných hmot na skládku ZKD 1 km přes 1 km</t>
  </si>
  <si>
    <t>-456322497</t>
  </si>
  <si>
    <t>Odvoz suti a vybouraných hmot na skládku nebo meziskládku se složením, na vzdálenost Příplatek k ceně za každý další i započatý 1 km přes 1 km</t>
  </si>
  <si>
    <t>22,447*9 'Přepočtené koeficientem množství</t>
  </si>
  <si>
    <t>18</t>
  </si>
  <si>
    <t>997013631</t>
  </si>
  <si>
    <t>Poplatek za uložení na skládce (skládkovné) stavebního odpadu směsného kód odpadu 17 09 04</t>
  </si>
  <si>
    <t>-1427303082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</si>
  <si>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</si>
  <si>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</si>
  <si>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</si>
  <si>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19</t>
  </si>
  <si>
    <t>998018002</t>
  </si>
  <si>
    <t>Přesun hmot ruční pro budovy v přes 6 do 12 m</t>
  </si>
  <si>
    <t>-923121039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</si>
  <si>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</si>
  <si>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</si>
  <si>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Práce a dodávky PSV</t>
  </si>
  <si>
    <t>711</t>
  </si>
  <si>
    <t>Izolace proti vodě, vlhkosti a plynům</t>
  </si>
  <si>
    <t>20</t>
  </si>
  <si>
    <t>711113127</t>
  </si>
  <si>
    <t>Izolace proti vlhkosti svislá za studena těsnicí stěrkou jednosložkovou na bázi cementu</t>
  </si>
  <si>
    <t>-1871825165</t>
  </si>
  <si>
    <t>Izolace proti zemní vlhkosti natěradly a tmely za studena na ploše svislé S těsnicí stěrkou jednosložkovu na bázi cementu</t>
  </si>
  <si>
    <t>21</t>
  </si>
  <si>
    <t>711113989</t>
  </si>
  <si>
    <t>Zalití stačné spáry</t>
  </si>
  <si>
    <t>m</t>
  </si>
  <si>
    <t>1624225194</t>
  </si>
  <si>
    <t>22</t>
  </si>
  <si>
    <t>998711102</t>
  </si>
  <si>
    <t>Přesun hmot tonážní pro izolace proti vodě, vlhkosti a plynům v objektech v přes 6 do 12 m</t>
  </si>
  <si>
    <t>388039586</t>
  </si>
  <si>
    <t>Přesun hmot pro izolace proti vodě, vlhkosti a plynům stanovený z hmotnosti přesunovaného materiálu vodorovná dopravní vzdálenost do 50 m v objektech výšky přes 6 do 12 m</t>
  </si>
  <si>
    <t>23</t>
  </si>
  <si>
    <t>998711181</t>
  </si>
  <si>
    <t>Příplatek k přesunu hmot tonážní 711 prováděný bez použití mechanizace</t>
  </si>
  <si>
    <t>-1218905256</t>
  </si>
  <si>
    <t>Přesun hmot pro izolace proti vodě, vlhkosti a plynům stanovený z hmotnosti přesunovaného materiálu Příplatek k cenám za přesun prováděný bez použití mechanizace pro jakoukoliv výšku objektu</t>
  </si>
  <si>
    <t>764</t>
  </si>
  <si>
    <t>Konstrukce klempířské</t>
  </si>
  <si>
    <t>24</t>
  </si>
  <si>
    <t>764001851</t>
  </si>
  <si>
    <t>Demontáž hřebene s větrací mřížkou nebo hřebenovým plechem do suti</t>
  </si>
  <si>
    <t>2039212786</t>
  </si>
  <si>
    <t>Demontáž klempířských konstrukcí oplechování hřebene s větrací mřížkou nebo podkladním plechem do suti</t>
  </si>
  <si>
    <t>25</t>
  </si>
  <si>
    <t>764244309</t>
  </si>
  <si>
    <t>Oplechování horních ploch a nadezdívek bez rohů z TiZn lesklého plechu kotvené rš 800 mm</t>
  </si>
  <si>
    <t>-478429007</t>
  </si>
  <si>
    <t>Oplechování horních ploch zdí a nadezdívek (atik) z titanzinkového lesklého válcovaného plechu mechanicky kotvené rš 800 mm</t>
  </si>
  <si>
    <t>26</t>
  </si>
  <si>
    <t>998764102</t>
  </si>
  <si>
    <t>Přesun hmot tonážní pro konstrukce klempířské v objektech v přes 6 do 12 m</t>
  </si>
  <si>
    <t>495530775</t>
  </si>
  <si>
    <t>Přesun hmot pro konstrukce klempířské stanovený z hmotnosti přesunovaného materiálu vodorovná dopravní vzdálenost do 50 m v objektech výšky přes 6 do 12 m</t>
  </si>
  <si>
    <t>27</t>
  </si>
  <si>
    <t>998764181</t>
  </si>
  <si>
    <t>Příplatek k přesunu hmot tonážní 764 prováděný bez použití mechanizace</t>
  </si>
  <si>
    <t>1600302332</t>
  </si>
  <si>
    <t>Přesun hmot pro konstrukce klempířské stanovený z hmotnosti přesunovaného materiálu Příplatek k cenám za přesun prováděný bez použití mechanizace pro jakoukoliv výšku objektu</t>
  </si>
  <si>
    <t>M</t>
  </si>
  <si>
    <t>Práce a dodávky M</t>
  </si>
  <si>
    <t>21-M</t>
  </si>
  <si>
    <t>Elektromontáže</t>
  </si>
  <si>
    <t>28</t>
  </si>
  <si>
    <t>21-01</t>
  </si>
  <si>
    <t>Demontáž a zpětná montáž hromosvodu</t>
  </si>
  <si>
    <t>64</t>
  </si>
  <si>
    <t>2056808038</t>
  </si>
  <si>
    <t>29</t>
  </si>
  <si>
    <t>21-02</t>
  </si>
  <si>
    <t>Revize hromosvodu</t>
  </si>
  <si>
    <t>kpl</t>
  </si>
  <si>
    <t>1011228477</t>
  </si>
  <si>
    <t>VRN</t>
  </si>
  <si>
    <t>Vedlejší rozpočtové náklady</t>
  </si>
  <si>
    <t>VRN3</t>
  </si>
  <si>
    <t>Zařízení staveniště</t>
  </si>
  <si>
    <t>30</t>
  </si>
  <si>
    <t>030001000</t>
  </si>
  <si>
    <t>Kč</t>
  </si>
  <si>
    <t>1024</t>
  </si>
  <si>
    <t>-2082002116</t>
  </si>
  <si>
    <t>VRN6</t>
  </si>
  <si>
    <t>Územní vlivy</t>
  </si>
  <si>
    <t>31</t>
  </si>
  <si>
    <t>060001000</t>
  </si>
  <si>
    <t>-1442079799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</si>
</sst>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%"/>
    <numFmt numFmtId="166" formatCode="#,##0.00000"/>
    <numFmt numFmtId="167" formatCode="#,##0.000"/>
  </numFmts>
  <fonts count="23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69696"/>
      <name val="Arial CE"/>
    </font>
    <font>
      <sz val="7"/>
      <name val="Arial CE"/>
    </font>
    <font>
      <sz val="8"/>
      <color rgb="FF50505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FFFF00"/>
        <bgColor indexed="64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horizontal="left" vertical="center"/>
    </xf>
    <xf numFmtId="164" fontId="6" fillId="4" borderId="0" xfId="0" applyNumberFormat="1" applyFont="1" applyFill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10" fillId="5" borderId="5" xfId="0" applyFont="1" applyFill="1" applyBorder="1" applyAlignment="1">
      <alignment horizontal="left" vertical="center"/>
    </xf>
    <xf numFmtId="0" fontId="0" fillId="5" borderId="6" xfId="0" applyFill="1" applyBorder="1" applyAlignment="1">
      <alignment vertical="center"/>
    </xf>
    <xf numFmtId="0" fontId="10" fillId="5" borderId="6" xfId="0" applyFont="1" applyFill="1" applyBorder="1" applyAlignment="1">
      <alignment horizontal="right" vertical="center"/>
    </xf>
    <xf numFmtId="0" fontId="10" fillId="5" borderId="6" xfId="0" applyFont="1" applyFill="1" applyBorder="1" applyAlignment="1">
      <alignment horizontal="center" vertical="center"/>
    </xf>
    <xf numFmtId="4" fontId="10" fillId="5" borderId="6" xfId="0" applyNumberFormat="1" applyFont="1" applyFill="1" applyBorder="1" applyAlignment="1">
      <alignment vertical="center"/>
    </xf>
    <xf numFmtId="0" fontId="0" fillId="5" borderId="7" xfId="0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right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4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2" fillId="5" borderId="0" xfId="0" applyFont="1" applyFill="1" applyAlignment="1">
      <alignment horizontal="left" vertical="center"/>
    </xf>
    <xf numFmtId="0" fontId="12" fillId="5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4" fontId="15" fillId="0" borderId="12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/>
    <xf numFmtId="0" fontId="0" fillId="0" borderId="16" xfId="0" applyBorder="1" applyAlignment="1">
      <alignment vertical="center"/>
    </xf>
    <xf numFmtId="166" fontId="17" fillId="0" borderId="4" xfId="0" applyNumberFormat="1" applyFont="1" applyBorder="1"/>
    <xf numFmtId="166" fontId="17" fillId="0" borderId="17" xfId="0" applyNumberFormat="1" applyFont="1" applyBorder="1"/>
    <xf numFmtId="4" fontId="18" fillId="0" borderId="0" xfId="0" applyNumberFormat="1" applyFont="1" applyAlignment="1">
      <alignment vertical="center"/>
    </xf>
    <xf numFmtId="0" fontId="19" fillId="0" borderId="0" xfId="0" applyFont="1"/>
    <xf numFmtId="0" fontId="19" fillId="0" borderId="3" xfId="0" applyFont="1" applyBorder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Protection="1">
      <protection locked="0"/>
    </xf>
    <xf numFmtId="4" fontId="14" fillId="0" borderId="0" xfId="0" applyNumberFormat="1" applyFont="1"/>
    <xf numFmtId="0" fontId="19" fillId="0" borderId="18" xfId="0" applyFont="1" applyBorder="1"/>
    <xf numFmtId="166" fontId="19" fillId="0" borderId="0" xfId="0" applyNumberFormat="1" applyFont="1"/>
    <xf numFmtId="166" fontId="19" fillId="0" borderId="19" xfId="0" applyNumberFormat="1" applyFont="1" applyBorder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Alignment="1">
      <alignment horizontal="center" vertical="center"/>
    </xf>
    <xf numFmtId="166" fontId="16" fillId="0" borderId="0" xfId="0" applyNumberFormat="1" applyFont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2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0" fontId="6" fillId="4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4" borderId="0" xfId="0" applyFont="1" applyFill="1" applyAlignment="1" applyProtection="1">
      <alignment horizontal="left" vertical="center"/>
      <protection locked="0"/>
    </xf>
    <xf numFmtId="0" fontId="6" fillId="4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5656FDF9-D1EF-4090-A52D-73A9B86AB21D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00FB07-F326-43B1-B488-5A6E8437D0C3}">
  <sheetPr>
    <pageSetUpPr fitToPage="1"/>
  </sheetPr>
  <dimension ref="B2:BM207"/>
  <sheetViews>
    <sheetView showGridLines="0" tabSelected="1" workbookViewId="0">
      <selection activeCell="I143" sqref="I14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</cols>
  <sheetData>
    <row r="2" spans="2:46" ht="36.950000000000003" customHeight="1" x14ac:dyDescent="0.2">
      <c r="L2" s="117" t="s">
        <v>0</v>
      </c>
      <c r="M2" s="118"/>
      <c r="N2" s="118"/>
      <c r="O2" s="118"/>
      <c r="P2" s="118"/>
      <c r="Q2" s="118"/>
      <c r="R2" s="118"/>
      <c r="S2" s="118"/>
      <c r="T2" s="118"/>
      <c r="U2" s="118"/>
      <c r="V2" s="118"/>
      <c r="AT2" s="1" t="s">
        <v>1</v>
      </c>
    </row>
    <row r="3" spans="2:46" ht="6.95" customHeight="1" x14ac:dyDescent="0.2">
      <c r="B3" s="2"/>
      <c r="C3" s="3"/>
      <c r="D3" s="3"/>
      <c r="E3" s="3"/>
      <c r="F3" s="3"/>
      <c r="G3" s="3"/>
      <c r="H3" s="3"/>
      <c r="I3" s="3"/>
      <c r="J3" s="3"/>
      <c r="K3" s="3"/>
      <c r="L3" s="4"/>
      <c r="AT3" s="1" t="s">
        <v>2</v>
      </c>
    </row>
    <row r="4" spans="2:46" ht="24.95" customHeight="1" x14ac:dyDescent="0.2">
      <c r="B4" s="4"/>
      <c r="D4" s="5" t="s">
        <v>3</v>
      </c>
      <c r="L4" s="4"/>
      <c r="M4" s="6" t="s">
        <v>4</v>
      </c>
      <c r="AT4" s="1" t="s">
        <v>5</v>
      </c>
    </row>
    <row r="5" spans="2:46" ht="6.95" customHeight="1" x14ac:dyDescent="0.2">
      <c r="B5" s="4"/>
      <c r="L5" s="4"/>
    </row>
    <row r="6" spans="2:46" ht="12" customHeight="1" x14ac:dyDescent="0.2">
      <c r="B6" s="4"/>
      <c r="D6" s="7" t="s">
        <v>6</v>
      </c>
      <c r="L6" s="4"/>
    </row>
    <row r="7" spans="2:46" ht="16.5" customHeight="1" x14ac:dyDescent="0.2">
      <c r="B7" s="4"/>
      <c r="E7" s="115" t="str">
        <f>#REF!</f>
        <v>Opravy na objektu sportovní haly Chomutov - oprava části fasády</v>
      </c>
      <c r="F7" s="116"/>
      <c r="G7" s="116"/>
      <c r="H7" s="116"/>
      <c r="L7" s="4"/>
    </row>
    <row r="8" spans="2:46" s="8" customFormat="1" ht="12" customHeight="1" x14ac:dyDescent="0.2">
      <c r="B8" s="9"/>
      <c r="D8" s="7" t="s">
        <v>7</v>
      </c>
      <c r="L8" s="9"/>
    </row>
    <row r="9" spans="2:46" s="8" customFormat="1" ht="16.5" customHeight="1" x14ac:dyDescent="0.2">
      <c r="B9" s="9"/>
      <c r="E9" s="113" t="s">
        <v>8</v>
      </c>
      <c r="F9" s="114"/>
      <c r="G9" s="114"/>
      <c r="H9" s="114"/>
      <c r="L9" s="9"/>
    </row>
    <row r="10" spans="2:46" s="8" customFormat="1" x14ac:dyDescent="0.2">
      <c r="B10" s="9"/>
      <c r="L10" s="9"/>
    </row>
    <row r="11" spans="2:46" s="8" customFormat="1" ht="12" customHeight="1" x14ac:dyDescent="0.2">
      <c r="B11" s="9"/>
      <c r="D11" s="7" t="s">
        <v>9</v>
      </c>
      <c r="F11" s="10" t="s">
        <v>10</v>
      </c>
      <c r="I11" s="7" t="s">
        <v>11</v>
      </c>
      <c r="J11" s="10" t="s">
        <v>10</v>
      </c>
      <c r="L11" s="9"/>
    </row>
    <row r="12" spans="2:46" s="8" customFormat="1" ht="12" customHeight="1" x14ac:dyDescent="0.2">
      <c r="B12" s="9"/>
      <c r="D12" s="7" t="s">
        <v>12</v>
      </c>
      <c r="F12" s="10" t="s">
        <v>13</v>
      </c>
      <c r="I12" s="7" t="s">
        <v>14</v>
      </c>
      <c r="J12" s="11" t="s">
        <v>15</v>
      </c>
      <c r="L12" s="9"/>
    </row>
    <row r="13" spans="2:46" s="8" customFormat="1" ht="10.9" customHeight="1" x14ac:dyDescent="0.2">
      <c r="B13" s="9"/>
      <c r="L13" s="9"/>
    </row>
    <row r="14" spans="2:46" s="8" customFormat="1" ht="12" customHeight="1" x14ac:dyDescent="0.2">
      <c r="B14" s="9"/>
      <c r="D14" s="7" t="s">
        <v>16</v>
      </c>
      <c r="I14" s="7" t="s">
        <v>17</v>
      </c>
      <c r="J14" s="10">
        <v>47308095</v>
      </c>
      <c r="L14" s="9"/>
    </row>
    <row r="15" spans="2:46" s="8" customFormat="1" ht="18" customHeight="1" x14ac:dyDescent="0.2">
      <c r="B15" s="9"/>
      <c r="E15" s="10" t="s">
        <v>18</v>
      </c>
      <c r="I15" s="7" t="s">
        <v>19</v>
      </c>
      <c r="J15" s="10" t="s">
        <v>20</v>
      </c>
      <c r="L15" s="9"/>
    </row>
    <row r="16" spans="2:46" s="8" customFormat="1" ht="6.95" customHeight="1" x14ac:dyDescent="0.2">
      <c r="B16" s="9"/>
      <c r="L16" s="9"/>
    </row>
    <row r="17" spans="2:12" s="8" customFormat="1" ht="12" customHeight="1" x14ac:dyDescent="0.2">
      <c r="B17" s="9"/>
      <c r="D17" s="7" t="s">
        <v>21</v>
      </c>
      <c r="I17" s="7" t="s">
        <v>17</v>
      </c>
      <c r="J17" s="112" t="s">
        <v>15</v>
      </c>
      <c r="L17" s="9"/>
    </row>
    <row r="18" spans="2:12" s="8" customFormat="1" ht="18" customHeight="1" x14ac:dyDescent="0.2">
      <c r="B18" s="9"/>
      <c r="E18" s="119" t="s">
        <v>15</v>
      </c>
      <c r="F18" s="120"/>
      <c r="G18" s="120"/>
      <c r="H18" s="120"/>
      <c r="I18" s="7" t="s">
        <v>19</v>
      </c>
      <c r="J18" s="112" t="s">
        <v>15</v>
      </c>
      <c r="L18" s="9"/>
    </row>
    <row r="19" spans="2:12" s="8" customFormat="1" ht="6.95" customHeight="1" x14ac:dyDescent="0.2">
      <c r="B19" s="9"/>
      <c r="L19" s="9"/>
    </row>
    <row r="20" spans="2:12" s="8" customFormat="1" ht="12" customHeight="1" x14ac:dyDescent="0.2">
      <c r="B20" s="9"/>
      <c r="D20" s="7" t="s">
        <v>22</v>
      </c>
      <c r="I20" s="7" t="s">
        <v>17</v>
      </c>
      <c r="J20" s="10" t="str">
        <f>IF(#REF!="","",#REF!)</f>
        <v/>
      </c>
      <c r="L20" s="9"/>
    </row>
    <row r="21" spans="2:12" s="8" customFormat="1" ht="18" customHeight="1" x14ac:dyDescent="0.2">
      <c r="B21" s="9"/>
      <c r="E21" s="10" t="str">
        <f>IF(#REF!="","",#REF!)</f>
        <v xml:space="preserve"> </v>
      </c>
      <c r="I21" s="7" t="s">
        <v>19</v>
      </c>
      <c r="J21" s="10" t="str">
        <f>IF(#REF!="","",#REF!)</f>
        <v/>
      </c>
      <c r="L21" s="9"/>
    </row>
    <row r="22" spans="2:12" s="8" customFormat="1" ht="6.95" customHeight="1" x14ac:dyDescent="0.2">
      <c r="B22" s="9"/>
      <c r="L22" s="9"/>
    </row>
    <row r="23" spans="2:12" s="8" customFormat="1" ht="12" customHeight="1" x14ac:dyDescent="0.2">
      <c r="B23" s="9"/>
      <c r="D23" s="7" t="s">
        <v>23</v>
      </c>
      <c r="I23" s="7" t="s">
        <v>17</v>
      </c>
      <c r="J23" s="10" t="str">
        <f>IF(#REF!="","",#REF!)</f>
        <v/>
      </c>
      <c r="L23" s="9"/>
    </row>
    <row r="24" spans="2:12" s="8" customFormat="1" ht="18" customHeight="1" x14ac:dyDescent="0.2">
      <c r="B24" s="9"/>
      <c r="E24" s="120" t="s">
        <v>15</v>
      </c>
      <c r="F24" s="120"/>
      <c r="G24" s="120"/>
      <c r="H24" s="120"/>
      <c r="I24" s="7" t="s">
        <v>19</v>
      </c>
      <c r="J24" s="10" t="str">
        <f>IF(#REF!="","",#REF!)</f>
        <v/>
      </c>
      <c r="L24" s="9"/>
    </row>
    <row r="25" spans="2:12" s="8" customFormat="1" ht="6.95" customHeight="1" x14ac:dyDescent="0.2">
      <c r="B25" s="9"/>
      <c r="L25" s="9"/>
    </row>
    <row r="26" spans="2:12" s="8" customFormat="1" ht="12" customHeight="1" x14ac:dyDescent="0.2">
      <c r="B26" s="9"/>
      <c r="D26" s="7" t="s">
        <v>24</v>
      </c>
      <c r="L26" s="9"/>
    </row>
    <row r="27" spans="2:12" s="12" customFormat="1" ht="16.5" customHeight="1" x14ac:dyDescent="0.2">
      <c r="B27" s="13"/>
      <c r="E27" s="121" t="s">
        <v>10</v>
      </c>
      <c r="F27" s="121"/>
      <c r="G27" s="121"/>
      <c r="H27" s="121"/>
      <c r="L27" s="13"/>
    </row>
    <row r="28" spans="2:12" s="8" customFormat="1" ht="6.95" customHeight="1" x14ac:dyDescent="0.2">
      <c r="B28" s="9"/>
      <c r="L28" s="9"/>
    </row>
    <row r="29" spans="2:12" s="8" customFormat="1" ht="6.95" customHeight="1" x14ac:dyDescent="0.2">
      <c r="B29" s="9"/>
      <c r="D29" s="14"/>
      <c r="E29" s="14"/>
      <c r="F29" s="14"/>
      <c r="G29" s="14"/>
      <c r="H29" s="14"/>
      <c r="I29" s="14"/>
      <c r="J29" s="14"/>
      <c r="K29" s="14"/>
      <c r="L29" s="9"/>
    </row>
    <row r="30" spans="2:12" s="8" customFormat="1" ht="25.35" customHeight="1" x14ac:dyDescent="0.2">
      <c r="B30" s="9"/>
      <c r="D30" s="15" t="s">
        <v>25</v>
      </c>
      <c r="J30" s="16">
        <f>ROUND(J129, 2)</f>
        <v>0</v>
      </c>
      <c r="L30" s="9"/>
    </row>
    <row r="31" spans="2:12" s="8" customFormat="1" ht="6.95" customHeight="1" x14ac:dyDescent="0.2">
      <c r="B31" s="9"/>
      <c r="D31" s="14"/>
      <c r="E31" s="14"/>
      <c r="F31" s="14"/>
      <c r="G31" s="14"/>
      <c r="H31" s="14"/>
      <c r="I31" s="14"/>
      <c r="J31" s="14"/>
      <c r="K31" s="14"/>
      <c r="L31" s="9"/>
    </row>
    <row r="32" spans="2:12" s="8" customFormat="1" ht="14.45" customHeight="1" x14ac:dyDescent="0.2">
      <c r="B32" s="9"/>
      <c r="F32" s="17" t="s">
        <v>26</v>
      </c>
      <c r="I32" s="17" t="s">
        <v>27</v>
      </c>
      <c r="J32" s="17" t="s">
        <v>28</v>
      </c>
      <c r="L32" s="9"/>
    </row>
    <row r="33" spans="2:12" s="8" customFormat="1" ht="14.45" customHeight="1" x14ac:dyDescent="0.2">
      <c r="B33" s="9"/>
      <c r="D33" s="18" t="s">
        <v>29</v>
      </c>
      <c r="E33" s="7" t="s">
        <v>30</v>
      </c>
      <c r="F33" s="19">
        <f>ROUND((SUM(BE129:BE206)),  2)</f>
        <v>0</v>
      </c>
      <c r="I33" s="20">
        <v>0.21</v>
      </c>
      <c r="J33" s="19">
        <f>ROUND(((SUM(BE129:BE206))*I33),  2)</f>
        <v>0</v>
      </c>
      <c r="L33" s="9"/>
    </row>
    <row r="34" spans="2:12" s="8" customFormat="1" ht="14.45" customHeight="1" x14ac:dyDescent="0.2">
      <c r="B34" s="9"/>
      <c r="E34" s="7" t="s">
        <v>31</v>
      </c>
      <c r="F34" s="19">
        <f>ROUND((SUM(BF129:BF206)),  2)</f>
        <v>0</v>
      </c>
      <c r="I34" s="20">
        <v>0.15</v>
      </c>
      <c r="J34" s="19">
        <f>ROUND(((SUM(BF129:BF206))*I34),  2)</f>
        <v>0</v>
      </c>
      <c r="L34" s="9"/>
    </row>
    <row r="35" spans="2:12" s="8" customFormat="1" ht="14.45" hidden="1" customHeight="1" x14ac:dyDescent="0.2">
      <c r="B35" s="9"/>
      <c r="E35" s="7" t="s">
        <v>32</v>
      </c>
      <c r="F35" s="19">
        <f>ROUND((SUM(BG129:BG206)),  2)</f>
        <v>0</v>
      </c>
      <c r="I35" s="20">
        <v>0.21</v>
      </c>
      <c r="J35" s="19">
        <f>0</f>
        <v>0</v>
      </c>
      <c r="L35" s="9"/>
    </row>
    <row r="36" spans="2:12" s="8" customFormat="1" ht="14.45" hidden="1" customHeight="1" x14ac:dyDescent="0.2">
      <c r="B36" s="9"/>
      <c r="E36" s="7" t="s">
        <v>33</v>
      </c>
      <c r="F36" s="19">
        <f>ROUND((SUM(BH129:BH206)),  2)</f>
        <v>0</v>
      </c>
      <c r="I36" s="20">
        <v>0.15</v>
      </c>
      <c r="J36" s="19">
        <f>0</f>
        <v>0</v>
      </c>
      <c r="L36" s="9"/>
    </row>
    <row r="37" spans="2:12" s="8" customFormat="1" ht="14.45" hidden="1" customHeight="1" x14ac:dyDescent="0.2">
      <c r="B37" s="9"/>
      <c r="E37" s="7" t="s">
        <v>34</v>
      </c>
      <c r="F37" s="19">
        <f>ROUND((SUM(BI129:BI206)),  2)</f>
        <v>0</v>
      </c>
      <c r="I37" s="20">
        <v>0</v>
      </c>
      <c r="J37" s="19">
        <f>0</f>
        <v>0</v>
      </c>
      <c r="L37" s="9"/>
    </row>
    <row r="38" spans="2:12" s="8" customFormat="1" ht="6.95" customHeight="1" x14ac:dyDescent="0.2">
      <c r="B38" s="9"/>
      <c r="L38" s="9"/>
    </row>
    <row r="39" spans="2:12" s="8" customFormat="1" ht="25.35" customHeight="1" x14ac:dyDescent="0.2">
      <c r="B39" s="9"/>
      <c r="C39" s="21"/>
      <c r="D39" s="22" t="s">
        <v>35</v>
      </c>
      <c r="E39" s="23"/>
      <c r="F39" s="23"/>
      <c r="G39" s="24" t="s">
        <v>36</v>
      </c>
      <c r="H39" s="25" t="s">
        <v>37</v>
      </c>
      <c r="I39" s="23"/>
      <c r="J39" s="26">
        <f>SUM(J30:J37)</f>
        <v>0</v>
      </c>
      <c r="K39" s="27"/>
      <c r="L39" s="9"/>
    </row>
    <row r="40" spans="2:12" s="8" customFormat="1" ht="14.45" customHeight="1" x14ac:dyDescent="0.2">
      <c r="B40" s="9"/>
      <c r="L40" s="9"/>
    </row>
    <row r="41" spans="2:12" ht="14.45" customHeight="1" x14ac:dyDescent="0.2">
      <c r="B41" s="4"/>
      <c r="L41" s="4"/>
    </row>
    <row r="42" spans="2:12" ht="14.45" customHeight="1" x14ac:dyDescent="0.2">
      <c r="B42" s="4"/>
      <c r="L42" s="4"/>
    </row>
    <row r="43" spans="2:12" ht="14.45" customHeight="1" x14ac:dyDescent="0.2">
      <c r="B43" s="4"/>
      <c r="L43" s="4"/>
    </row>
    <row r="44" spans="2:12" ht="14.45" customHeight="1" x14ac:dyDescent="0.2">
      <c r="B44" s="4"/>
      <c r="L44" s="4"/>
    </row>
    <row r="45" spans="2:12" ht="14.45" customHeight="1" x14ac:dyDescent="0.2">
      <c r="B45" s="4"/>
      <c r="L45" s="4"/>
    </row>
    <row r="46" spans="2:12" ht="14.45" customHeight="1" x14ac:dyDescent="0.2">
      <c r="B46" s="4"/>
      <c r="L46" s="4"/>
    </row>
    <row r="47" spans="2:12" ht="14.45" customHeight="1" x14ac:dyDescent="0.2">
      <c r="B47" s="4"/>
      <c r="L47" s="4"/>
    </row>
    <row r="48" spans="2:12" ht="14.45" customHeight="1" x14ac:dyDescent="0.2">
      <c r="B48" s="4"/>
      <c r="L48" s="4"/>
    </row>
    <row r="49" spans="2:12" ht="14.45" customHeight="1" x14ac:dyDescent="0.2">
      <c r="B49" s="4"/>
      <c r="L49" s="4"/>
    </row>
    <row r="50" spans="2:12" s="8" customFormat="1" ht="14.45" customHeight="1" x14ac:dyDescent="0.2">
      <c r="B50" s="9"/>
      <c r="D50" s="28" t="s">
        <v>38</v>
      </c>
      <c r="E50" s="29"/>
      <c r="F50" s="29"/>
      <c r="G50" s="28" t="s">
        <v>39</v>
      </c>
      <c r="H50" s="29"/>
      <c r="I50" s="29"/>
      <c r="J50" s="29"/>
      <c r="K50" s="29"/>
      <c r="L50" s="9"/>
    </row>
    <row r="51" spans="2:12" x14ac:dyDescent="0.2">
      <c r="B51" s="4"/>
      <c r="L51" s="4"/>
    </row>
    <row r="52" spans="2:12" x14ac:dyDescent="0.2">
      <c r="B52" s="4"/>
      <c r="L52" s="4"/>
    </row>
    <row r="53" spans="2:12" x14ac:dyDescent="0.2">
      <c r="B53" s="4"/>
      <c r="L53" s="4"/>
    </row>
    <row r="54" spans="2:12" x14ac:dyDescent="0.2">
      <c r="B54" s="4"/>
      <c r="L54" s="4"/>
    </row>
    <row r="55" spans="2:12" x14ac:dyDescent="0.2">
      <c r="B55" s="4"/>
      <c r="L55" s="4"/>
    </row>
    <row r="56" spans="2:12" x14ac:dyDescent="0.2">
      <c r="B56" s="4"/>
      <c r="L56" s="4"/>
    </row>
    <row r="57" spans="2:12" x14ac:dyDescent="0.2">
      <c r="B57" s="4"/>
      <c r="L57" s="4"/>
    </row>
    <row r="58" spans="2:12" x14ac:dyDescent="0.2">
      <c r="B58" s="4"/>
      <c r="L58" s="4"/>
    </row>
    <row r="59" spans="2:12" x14ac:dyDescent="0.2">
      <c r="B59" s="4"/>
      <c r="L59" s="4"/>
    </row>
    <row r="60" spans="2:12" x14ac:dyDescent="0.2">
      <c r="B60" s="4"/>
      <c r="L60" s="4"/>
    </row>
    <row r="61" spans="2:12" s="8" customFormat="1" ht="12.75" x14ac:dyDescent="0.2">
      <c r="B61" s="9"/>
      <c r="D61" s="30" t="s">
        <v>40</v>
      </c>
      <c r="E61" s="31"/>
      <c r="F61" s="32" t="s">
        <v>41</v>
      </c>
      <c r="G61" s="30" t="s">
        <v>40</v>
      </c>
      <c r="H61" s="31"/>
      <c r="I61" s="31"/>
      <c r="J61" s="33" t="s">
        <v>41</v>
      </c>
      <c r="K61" s="31"/>
      <c r="L61" s="9"/>
    </row>
    <row r="62" spans="2:12" x14ac:dyDescent="0.2">
      <c r="B62" s="4"/>
      <c r="L62" s="4"/>
    </row>
    <row r="63" spans="2:12" x14ac:dyDescent="0.2">
      <c r="B63" s="4"/>
      <c r="L63" s="4"/>
    </row>
    <row r="64" spans="2:12" x14ac:dyDescent="0.2">
      <c r="B64" s="4"/>
      <c r="L64" s="4"/>
    </row>
    <row r="65" spans="2:12" s="8" customFormat="1" ht="12.75" x14ac:dyDescent="0.2">
      <c r="B65" s="9"/>
      <c r="D65" s="28" t="s">
        <v>42</v>
      </c>
      <c r="E65" s="29"/>
      <c r="F65" s="29"/>
      <c r="G65" s="28" t="s">
        <v>43</v>
      </c>
      <c r="H65" s="29"/>
      <c r="I65" s="29"/>
      <c r="J65" s="29"/>
      <c r="K65" s="29"/>
      <c r="L65" s="9"/>
    </row>
    <row r="66" spans="2:12" x14ac:dyDescent="0.2">
      <c r="B66" s="4"/>
      <c r="L66" s="4"/>
    </row>
    <row r="67" spans="2:12" x14ac:dyDescent="0.2">
      <c r="B67" s="4"/>
      <c r="L67" s="4"/>
    </row>
    <row r="68" spans="2:12" x14ac:dyDescent="0.2">
      <c r="B68" s="4"/>
      <c r="L68" s="4"/>
    </row>
    <row r="69" spans="2:12" x14ac:dyDescent="0.2">
      <c r="B69" s="4"/>
      <c r="L69" s="4"/>
    </row>
    <row r="70" spans="2:12" x14ac:dyDescent="0.2">
      <c r="B70" s="4"/>
      <c r="L70" s="4"/>
    </row>
    <row r="71" spans="2:12" x14ac:dyDescent="0.2">
      <c r="B71" s="4"/>
      <c r="L71" s="4"/>
    </row>
    <row r="72" spans="2:12" x14ac:dyDescent="0.2">
      <c r="B72" s="4"/>
      <c r="L72" s="4"/>
    </row>
    <row r="73" spans="2:12" x14ac:dyDescent="0.2">
      <c r="B73" s="4"/>
      <c r="L73" s="4"/>
    </row>
    <row r="74" spans="2:12" x14ac:dyDescent="0.2">
      <c r="B74" s="4"/>
      <c r="L74" s="4"/>
    </row>
    <row r="75" spans="2:12" x14ac:dyDescent="0.2">
      <c r="B75" s="4"/>
      <c r="L75" s="4"/>
    </row>
    <row r="76" spans="2:12" s="8" customFormat="1" ht="12.75" x14ac:dyDescent="0.2">
      <c r="B76" s="9"/>
      <c r="D76" s="30" t="s">
        <v>40</v>
      </c>
      <c r="E76" s="31"/>
      <c r="F76" s="32" t="s">
        <v>41</v>
      </c>
      <c r="G76" s="30" t="s">
        <v>40</v>
      </c>
      <c r="H76" s="31"/>
      <c r="I76" s="31"/>
      <c r="J76" s="33" t="s">
        <v>41</v>
      </c>
      <c r="K76" s="31"/>
      <c r="L76" s="9"/>
    </row>
    <row r="77" spans="2:12" s="8" customFormat="1" ht="14.45" customHeight="1" x14ac:dyDescent="0.2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9"/>
    </row>
    <row r="81" spans="2:47" s="8" customFormat="1" ht="6.95" customHeight="1" x14ac:dyDescent="0.2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9"/>
    </row>
    <row r="82" spans="2:47" s="8" customFormat="1" ht="24.95" customHeight="1" x14ac:dyDescent="0.2">
      <c r="B82" s="9"/>
      <c r="C82" s="5" t="s">
        <v>44</v>
      </c>
      <c r="L82" s="9"/>
    </row>
    <row r="83" spans="2:47" s="8" customFormat="1" ht="6.95" customHeight="1" x14ac:dyDescent="0.2">
      <c r="B83" s="9"/>
      <c r="L83" s="9"/>
    </row>
    <row r="84" spans="2:47" s="8" customFormat="1" ht="12" customHeight="1" x14ac:dyDescent="0.2">
      <c r="B84" s="9"/>
      <c r="C84" s="7" t="s">
        <v>6</v>
      </c>
      <c r="L84" s="9"/>
    </row>
    <row r="85" spans="2:47" s="8" customFormat="1" ht="16.5" customHeight="1" x14ac:dyDescent="0.2">
      <c r="B85" s="9"/>
      <c r="E85" s="115" t="str">
        <f>E7</f>
        <v>Opravy na objektu sportovní haly Chomutov - oprava části fasády</v>
      </c>
      <c r="F85" s="116"/>
      <c r="G85" s="116"/>
      <c r="H85" s="116"/>
      <c r="L85" s="9"/>
    </row>
    <row r="86" spans="2:47" s="8" customFormat="1" ht="12" customHeight="1" x14ac:dyDescent="0.2">
      <c r="B86" s="9"/>
      <c r="C86" s="7" t="s">
        <v>7</v>
      </c>
      <c r="L86" s="9"/>
    </row>
    <row r="87" spans="2:47" s="8" customFormat="1" ht="16.5" customHeight="1" x14ac:dyDescent="0.2">
      <c r="B87" s="9"/>
      <c r="E87" s="113" t="str">
        <f>E9</f>
        <v xml:space="preserve">01 - Oprava části fasády </v>
      </c>
      <c r="F87" s="114"/>
      <c r="G87" s="114"/>
      <c r="H87" s="114"/>
      <c r="L87" s="9"/>
    </row>
    <row r="88" spans="2:47" s="8" customFormat="1" ht="6.95" customHeight="1" x14ac:dyDescent="0.2">
      <c r="B88" s="9"/>
      <c r="L88" s="9"/>
    </row>
    <row r="89" spans="2:47" s="8" customFormat="1" ht="12" customHeight="1" x14ac:dyDescent="0.2">
      <c r="B89" s="9"/>
      <c r="C89" s="7" t="s">
        <v>12</v>
      </c>
      <c r="F89" s="10" t="str">
        <f>F12</f>
        <v xml:space="preserve"> </v>
      </c>
      <c r="I89" s="7" t="s">
        <v>14</v>
      </c>
      <c r="J89" s="38" t="str">
        <f>J12</f>
        <v>Vyplň údaj</v>
      </c>
      <c r="L89" s="9"/>
    </row>
    <row r="90" spans="2:47" s="8" customFormat="1" ht="6.95" customHeight="1" x14ac:dyDescent="0.2">
      <c r="B90" s="9"/>
      <c r="L90" s="9"/>
    </row>
    <row r="91" spans="2:47" s="8" customFormat="1" ht="15.2" customHeight="1" x14ac:dyDescent="0.2">
      <c r="B91" s="9"/>
      <c r="C91" s="7" t="s">
        <v>16</v>
      </c>
      <c r="F91" s="10" t="str">
        <f>E15</f>
        <v>KULTURA A SPORT CHOMUTOV s.r.o., Boženy Němcové 552/32, 430 01 Chomutov</v>
      </c>
      <c r="I91" s="7" t="s">
        <v>22</v>
      </c>
      <c r="J91" s="39" t="str">
        <f>E21</f>
        <v xml:space="preserve"> </v>
      </c>
      <c r="L91" s="9"/>
    </row>
    <row r="92" spans="2:47" s="8" customFormat="1" ht="15.2" customHeight="1" x14ac:dyDescent="0.2">
      <c r="B92" s="9"/>
      <c r="C92" s="7" t="s">
        <v>21</v>
      </c>
      <c r="F92" s="10" t="str">
        <f>IF(E18="","",E18)</f>
        <v>Vyplň údaj</v>
      </c>
      <c r="I92" s="7" t="s">
        <v>23</v>
      </c>
      <c r="J92" s="39" t="str">
        <f>E24</f>
        <v>Vyplň údaj</v>
      </c>
      <c r="L92" s="9"/>
    </row>
    <row r="93" spans="2:47" s="8" customFormat="1" ht="10.35" customHeight="1" x14ac:dyDescent="0.2">
      <c r="B93" s="9"/>
      <c r="L93" s="9"/>
    </row>
    <row r="94" spans="2:47" s="8" customFormat="1" ht="29.25" customHeight="1" x14ac:dyDescent="0.2">
      <c r="B94" s="9"/>
      <c r="C94" s="40" t="s">
        <v>45</v>
      </c>
      <c r="D94" s="21"/>
      <c r="E94" s="21"/>
      <c r="F94" s="21"/>
      <c r="G94" s="21"/>
      <c r="H94" s="21"/>
      <c r="I94" s="21"/>
      <c r="J94" s="41" t="s">
        <v>46</v>
      </c>
      <c r="K94" s="21"/>
      <c r="L94" s="9"/>
    </row>
    <row r="95" spans="2:47" s="8" customFormat="1" ht="10.35" customHeight="1" x14ac:dyDescent="0.2">
      <c r="B95" s="9"/>
      <c r="L95" s="9"/>
    </row>
    <row r="96" spans="2:47" s="8" customFormat="1" ht="22.9" customHeight="1" x14ac:dyDescent="0.2">
      <c r="B96" s="9"/>
      <c r="C96" s="42" t="s">
        <v>47</v>
      </c>
      <c r="J96" s="16">
        <f>J129</f>
        <v>0</v>
      </c>
      <c r="L96" s="9"/>
      <c r="AU96" s="1" t="s">
        <v>48</v>
      </c>
    </row>
    <row r="97" spans="2:12" s="43" customFormat="1" ht="24.95" customHeight="1" x14ac:dyDescent="0.2">
      <c r="B97" s="44"/>
      <c r="D97" s="45" t="s">
        <v>49</v>
      </c>
      <c r="E97" s="46"/>
      <c r="F97" s="46"/>
      <c r="G97" s="46"/>
      <c r="H97" s="46"/>
      <c r="I97" s="46"/>
      <c r="J97" s="47">
        <f>J130</f>
        <v>0</v>
      </c>
      <c r="L97" s="44"/>
    </row>
    <row r="98" spans="2:12" s="48" customFormat="1" ht="19.899999999999999" customHeight="1" x14ac:dyDescent="0.2">
      <c r="B98" s="49"/>
      <c r="D98" s="50" t="s">
        <v>50</v>
      </c>
      <c r="E98" s="51"/>
      <c r="F98" s="51"/>
      <c r="G98" s="51"/>
      <c r="H98" s="51"/>
      <c r="I98" s="51"/>
      <c r="J98" s="52">
        <f>J131</f>
        <v>0</v>
      </c>
      <c r="L98" s="49"/>
    </row>
    <row r="99" spans="2:12" s="48" customFormat="1" ht="19.899999999999999" customHeight="1" x14ac:dyDescent="0.2">
      <c r="B99" s="49"/>
      <c r="D99" s="50" t="s">
        <v>51</v>
      </c>
      <c r="E99" s="51"/>
      <c r="F99" s="51"/>
      <c r="G99" s="51"/>
      <c r="H99" s="51"/>
      <c r="I99" s="51"/>
      <c r="J99" s="52">
        <f>J145</f>
        <v>0</v>
      </c>
      <c r="L99" s="49"/>
    </row>
    <row r="100" spans="2:12" s="48" customFormat="1" ht="19.899999999999999" customHeight="1" x14ac:dyDescent="0.2">
      <c r="B100" s="49"/>
      <c r="D100" s="50" t="s">
        <v>52</v>
      </c>
      <c r="E100" s="51"/>
      <c r="F100" s="51"/>
      <c r="G100" s="51"/>
      <c r="H100" s="51"/>
      <c r="I100" s="51"/>
      <c r="J100" s="52">
        <f>J162</f>
        <v>0</v>
      </c>
      <c r="L100" s="49"/>
    </row>
    <row r="101" spans="2:12" s="48" customFormat="1" ht="19.899999999999999" customHeight="1" x14ac:dyDescent="0.2">
      <c r="B101" s="49"/>
      <c r="D101" s="50" t="s">
        <v>53</v>
      </c>
      <c r="E101" s="51"/>
      <c r="F101" s="51"/>
      <c r="G101" s="51"/>
      <c r="H101" s="51"/>
      <c r="I101" s="51"/>
      <c r="J101" s="52">
        <f>J172</f>
        <v>0</v>
      </c>
      <c r="L101" s="49"/>
    </row>
    <row r="102" spans="2:12" s="43" customFormat="1" ht="24.95" customHeight="1" x14ac:dyDescent="0.2">
      <c r="B102" s="44"/>
      <c r="D102" s="45" t="s">
        <v>54</v>
      </c>
      <c r="E102" s="46"/>
      <c r="F102" s="46"/>
      <c r="G102" s="46"/>
      <c r="H102" s="46"/>
      <c r="I102" s="46"/>
      <c r="J102" s="47">
        <f>J175</f>
        <v>0</v>
      </c>
      <c r="L102" s="44"/>
    </row>
    <row r="103" spans="2:12" s="48" customFormat="1" ht="19.899999999999999" customHeight="1" x14ac:dyDescent="0.2">
      <c r="B103" s="49"/>
      <c r="D103" s="50" t="s">
        <v>55</v>
      </c>
      <c r="E103" s="51"/>
      <c r="F103" s="51"/>
      <c r="G103" s="51"/>
      <c r="H103" s="51"/>
      <c r="I103" s="51"/>
      <c r="J103" s="52">
        <f>J176</f>
        <v>0</v>
      </c>
      <c r="L103" s="49"/>
    </row>
    <row r="104" spans="2:12" s="48" customFormat="1" ht="19.899999999999999" customHeight="1" x14ac:dyDescent="0.2">
      <c r="B104" s="49"/>
      <c r="D104" s="50" t="s">
        <v>56</v>
      </c>
      <c r="E104" s="51"/>
      <c r="F104" s="51"/>
      <c r="G104" s="51"/>
      <c r="H104" s="51"/>
      <c r="I104" s="51"/>
      <c r="J104" s="52">
        <f>J185</f>
        <v>0</v>
      </c>
      <c r="L104" s="49"/>
    </row>
    <row r="105" spans="2:12" s="43" customFormat="1" ht="24.95" customHeight="1" x14ac:dyDescent="0.2">
      <c r="B105" s="44"/>
      <c r="D105" s="45" t="s">
        <v>57</v>
      </c>
      <c r="E105" s="46"/>
      <c r="F105" s="46"/>
      <c r="G105" s="46"/>
      <c r="H105" s="46"/>
      <c r="I105" s="46"/>
      <c r="J105" s="47">
        <f>J194</f>
        <v>0</v>
      </c>
      <c r="L105" s="44"/>
    </row>
    <row r="106" spans="2:12" s="48" customFormat="1" ht="19.899999999999999" customHeight="1" x14ac:dyDescent="0.2">
      <c r="B106" s="49"/>
      <c r="D106" s="50" t="s">
        <v>58</v>
      </c>
      <c r="E106" s="51"/>
      <c r="F106" s="51"/>
      <c r="G106" s="51"/>
      <c r="H106" s="51"/>
      <c r="I106" s="51"/>
      <c r="J106" s="52">
        <f>J195</f>
        <v>0</v>
      </c>
      <c r="L106" s="49"/>
    </row>
    <row r="107" spans="2:12" s="43" customFormat="1" ht="24.95" customHeight="1" x14ac:dyDescent="0.2">
      <c r="B107" s="44"/>
      <c r="D107" s="45" t="s">
        <v>59</v>
      </c>
      <c r="E107" s="46"/>
      <c r="F107" s="46"/>
      <c r="G107" s="46"/>
      <c r="H107" s="46"/>
      <c r="I107" s="46"/>
      <c r="J107" s="47">
        <f>J200</f>
        <v>0</v>
      </c>
      <c r="L107" s="44"/>
    </row>
    <row r="108" spans="2:12" s="48" customFormat="1" ht="19.899999999999999" customHeight="1" x14ac:dyDescent="0.2">
      <c r="B108" s="49"/>
      <c r="D108" s="50" t="s">
        <v>60</v>
      </c>
      <c r="E108" s="51"/>
      <c r="F108" s="51"/>
      <c r="G108" s="51"/>
      <c r="H108" s="51"/>
      <c r="I108" s="51"/>
      <c r="J108" s="52">
        <f>J201</f>
        <v>0</v>
      </c>
      <c r="L108" s="49"/>
    </row>
    <row r="109" spans="2:12" s="48" customFormat="1" ht="19.899999999999999" customHeight="1" x14ac:dyDescent="0.2">
      <c r="B109" s="49"/>
      <c r="D109" s="50" t="s">
        <v>61</v>
      </c>
      <c r="E109" s="51"/>
      <c r="F109" s="51"/>
      <c r="G109" s="51"/>
      <c r="H109" s="51"/>
      <c r="I109" s="51"/>
      <c r="J109" s="52">
        <f>J204</f>
        <v>0</v>
      </c>
      <c r="L109" s="49"/>
    </row>
    <row r="110" spans="2:12" s="8" customFormat="1" ht="21.75" customHeight="1" x14ac:dyDescent="0.2">
      <c r="B110" s="9"/>
      <c r="L110" s="9"/>
    </row>
    <row r="111" spans="2:12" s="8" customFormat="1" ht="6.95" customHeight="1" x14ac:dyDescent="0.2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9"/>
    </row>
    <row r="115" spans="2:20" s="8" customFormat="1" ht="6.95" customHeight="1" x14ac:dyDescent="0.2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9"/>
    </row>
    <row r="116" spans="2:20" s="8" customFormat="1" ht="24.95" customHeight="1" x14ac:dyDescent="0.2">
      <c r="B116" s="9"/>
      <c r="C116" s="5" t="s">
        <v>62</v>
      </c>
      <c r="L116" s="9"/>
    </row>
    <row r="117" spans="2:20" s="8" customFormat="1" ht="6.95" customHeight="1" x14ac:dyDescent="0.2">
      <c r="B117" s="9"/>
      <c r="L117" s="9"/>
    </row>
    <row r="118" spans="2:20" s="8" customFormat="1" ht="12" customHeight="1" x14ac:dyDescent="0.2">
      <c r="B118" s="9"/>
      <c r="C118" s="7" t="s">
        <v>6</v>
      </c>
      <c r="L118" s="9"/>
    </row>
    <row r="119" spans="2:20" s="8" customFormat="1" ht="16.5" customHeight="1" x14ac:dyDescent="0.2">
      <c r="B119" s="9"/>
      <c r="E119" s="115" t="str">
        <f>E7</f>
        <v>Opravy na objektu sportovní haly Chomutov - oprava části fasády</v>
      </c>
      <c r="F119" s="116"/>
      <c r="G119" s="116"/>
      <c r="H119" s="116"/>
      <c r="L119" s="9"/>
    </row>
    <row r="120" spans="2:20" s="8" customFormat="1" ht="12" customHeight="1" x14ac:dyDescent="0.2">
      <c r="B120" s="9"/>
      <c r="C120" s="7" t="s">
        <v>7</v>
      </c>
      <c r="L120" s="9"/>
    </row>
    <row r="121" spans="2:20" s="8" customFormat="1" ht="16.5" customHeight="1" x14ac:dyDescent="0.2">
      <c r="B121" s="9"/>
      <c r="E121" s="113" t="str">
        <f>E9</f>
        <v xml:space="preserve">01 - Oprava části fasády </v>
      </c>
      <c r="F121" s="114"/>
      <c r="G121" s="114"/>
      <c r="H121" s="114"/>
      <c r="L121" s="9"/>
    </row>
    <row r="122" spans="2:20" s="8" customFormat="1" ht="6.95" customHeight="1" x14ac:dyDescent="0.2">
      <c r="B122" s="9"/>
      <c r="L122" s="9"/>
    </row>
    <row r="123" spans="2:20" s="8" customFormat="1" ht="12" customHeight="1" x14ac:dyDescent="0.2">
      <c r="B123" s="9"/>
      <c r="C123" s="7" t="s">
        <v>12</v>
      </c>
      <c r="F123" s="10" t="str">
        <f>F12</f>
        <v xml:space="preserve"> </v>
      </c>
      <c r="I123" s="7" t="s">
        <v>14</v>
      </c>
      <c r="J123" s="38" t="str">
        <f>IF(J12="","",J12)</f>
        <v>Vyplň údaj</v>
      </c>
      <c r="L123" s="9"/>
    </row>
    <row r="124" spans="2:20" s="8" customFormat="1" ht="6.95" customHeight="1" x14ac:dyDescent="0.2">
      <c r="B124" s="9"/>
      <c r="L124" s="9"/>
    </row>
    <row r="125" spans="2:20" s="8" customFormat="1" ht="15.2" customHeight="1" x14ac:dyDescent="0.2">
      <c r="B125" s="9"/>
      <c r="C125" s="7" t="s">
        <v>16</v>
      </c>
      <c r="F125" s="10" t="str">
        <f>E15</f>
        <v>KULTURA A SPORT CHOMUTOV s.r.o., Boženy Němcové 552/32, 430 01 Chomutov</v>
      </c>
      <c r="I125" s="7" t="s">
        <v>22</v>
      </c>
      <c r="J125" s="39" t="str">
        <f>E21</f>
        <v xml:space="preserve"> </v>
      </c>
      <c r="L125" s="9"/>
    </row>
    <row r="126" spans="2:20" s="8" customFormat="1" ht="15.2" customHeight="1" x14ac:dyDescent="0.2">
      <c r="B126" s="9"/>
      <c r="C126" s="7" t="s">
        <v>21</v>
      </c>
      <c r="F126" s="10" t="str">
        <f>IF(E18="","",E18)</f>
        <v>Vyplň údaj</v>
      </c>
      <c r="I126" s="7" t="s">
        <v>23</v>
      </c>
      <c r="J126" s="39" t="str">
        <f>E24</f>
        <v>Vyplň údaj</v>
      </c>
      <c r="L126" s="9"/>
    </row>
    <row r="127" spans="2:20" s="8" customFormat="1" ht="10.35" customHeight="1" x14ac:dyDescent="0.2">
      <c r="B127" s="9"/>
      <c r="L127" s="9"/>
    </row>
    <row r="128" spans="2:20" s="53" customFormat="1" ht="29.25" customHeight="1" x14ac:dyDescent="0.2">
      <c r="B128" s="54"/>
      <c r="C128" s="55" t="s">
        <v>63</v>
      </c>
      <c r="D128" s="56" t="s">
        <v>64</v>
      </c>
      <c r="E128" s="56" t="s">
        <v>65</v>
      </c>
      <c r="F128" s="56" t="s">
        <v>66</v>
      </c>
      <c r="G128" s="56" t="s">
        <v>67</v>
      </c>
      <c r="H128" s="56" t="s">
        <v>68</v>
      </c>
      <c r="I128" s="56" t="s">
        <v>69</v>
      </c>
      <c r="J128" s="57" t="s">
        <v>46</v>
      </c>
      <c r="K128" s="58" t="s">
        <v>70</v>
      </c>
      <c r="L128" s="54"/>
      <c r="M128" s="59" t="s">
        <v>10</v>
      </c>
      <c r="N128" s="60" t="s">
        <v>29</v>
      </c>
      <c r="O128" s="60" t="s">
        <v>71</v>
      </c>
      <c r="P128" s="60" t="s">
        <v>72</v>
      </c>
      <c r="Q128" s="60" t="s">
        <v>73</v>
      </c>
      <c r="R128" s="60" t="s">
        <v>74</v>
      </c>
      <c r="S128" s="60" t="s">
        <v>75</v>
      </c>
      <c r="T128" s="61" t="s">
        <v>76</v>
      </c>
    </row>
    <row r="129" spans="2:65" s="8" customFormat="1" ht="22.9" customHeight="1" x14ac:dyDescent="0.25">
      <c r="B129" s="9"/>
      <c r="C129" s="62" t="s">
        <v>77</v>
      </c>
      <c r="J129" s="63">
        <f>BK129</f>
        <v>0</v>
      </c>
      <c r="L129" s="9"/>
      <c r="M129" s="64"/>
      <c r="N129" s="14"/>
      <c r="O129" s="14"/>
      <c r="P129" s="65">
        <f>P130+P175+P194+P200</f>
        <v>0</v>
      </c>
      <c r="Q129" s="14"/>
      <c r="R129" s="65">
        <f>R130+R175+R194+R200</f>
        <v>22.697359060000004</v>
      </c>
      <c r="S129" s="14"/>
      <c r="T129" s="66">
        <f>T130+T175+T194+T200</f>
        <v>22.446685760000001</v>
      </c>
      <c r="AT129" s="1" t="s">
        <v>78</v>
      </c>
      <c r="AU129" s="1" t="s">
        <v>48</v>
      </c>
      <c r="BK129" s="67">
        <f>BK130+BK175+BK194+BK200</f>
        <v>0</v>
      </c>
    </row>
    <row r="130" spans="2:65" s="68" customFormat="1" ht="25.9" customHeight="1" x14ac:dyDescent="0.2">
      <c r="B130" s="69"/>
      <c r="D130" s="70" t="s">
        <v>78</v>
      </c>
      <c r="E130" s="71" t="s">
        <v>79</v>
      </c>
      <c r="F130" s="71" t="s">
        <v>80</v>
      </c>
      <c r="I130" s="72"/>
      <c r="J130" s="73">
        <f>BK130</f>
        <v>0</v>
      </c>
      <c r="L130" s="69"/>
      <c r="M130" s="74"/>
      <c r="P130" s="75">
        <f>P131+P145+P162+P172</f>
        <v>0</v>
      </c>
      <c r="R130" s="75">
        <f>R131+R145+R162+R172</f>
        <v>22.561732980000002</v>
      </c>
      <c r="T130" s="76">
        <f>T131+T145+T162+T172</f>
        <v>22.375868000000001</v>
      </c>
      <c r="AR130" s="70" t="s">
        <v>81</v>
      </c>
      <c r="AT130" s="77" t="s">
        <v>78</v>
      </c>
      <c r="AU130" s="77" t="s">
        <v>82</v>
      </c>
      <c r="AY130" s="70" t="s">
        <v>83</v>
      </c>
      <c r="BK130" s="78">
        <f>BK131+BK145+BK162+BK172</f>
        <v>0</v>
      </c>
    </row>
    <row r="131" spans="2:65" s="68" customFormat="1" ht="22.9" customHeight="1" x14ac:dyDescent="0.2">
      <c r="B131" s="69"/>
      <c r="D131" s="70" t="s">
        <v>78</v>
      </c>
      <c r="E131" s="79" t="s">
        <v>84</v>
      </c>
      <c r="F131" s="79" t="s">
        <v>85</v>
      </c>
      <c r="I131" s="72"/>
      <c r="J131" s="80">
        <f>BK131</f>
        <v>0</v>
      </c>
      <c r="L131" s="69"/>
      <c r="M131" s="74"/>
      <c r="P131" s="75">
        <f>SUM(P132:P144)</f>
        <v>0</v>
      </c>
      <c r="R131" s="75">
        <f>SUM(R132:R144)</f>
        <v>22.561732980000002</v>
      </c>
      <c r="T131" s="76">
        <f>SUM(T132:T144)</f>
        <v>0</v>
      </c>
      <c r="AR131" s="70" t="s">
        <v>81</v>
      </c>
      <c r="AT131" s="77" t="s">
        <v>78</v>
      </c>
      <c r="AU131" s="77" t="s">
        <v>81</v>
      </c>
      <c r="AY131" s="70" t="s">
        <v>83</v>
      </c>
      <c r="BK131" s="78">
        <f>SUM(BK132:BK144)</f>
        <v>0</v>
      </c>
    </row>
    <row r="132" spans="2:65" s="8" customFormat="1" ht="24.2" customHeight="1" x14ac:dyDescent="0.2">
      <c r="B132" s="81"/>
      <c r="C132" s="82" t="s">
        <v>81</v>
      </c>
      <c r="D132" s="82" t="s">
        <v>86</v>
      </c>
      <c r="E132" s="83" t="s">
        <v>87</v>
      </c>
      <c r="F132" s="84" t="s">
        <v>88</v>
      </c>
      <c r="G132" s="85" t="s">
        <v>89</v>
      </c>
      <c r="H132" s="86">
        <v>189.626</v>
      </c>
      <c r="I132" s="87"/>
      <c r="J132" s="88">
        <f>ROUND(I132*H132,2)</f>
        <v>0</v>
      </c>
      <c r="K132" s="89"/>
      <c r="L132" s="9"/>
      <c r="M132" s="90" t="s">
        <v>10</v>
      </c>
      <c r="N132" s="91" t="s">
        <v>30</v>
      </c>
      <c r="P132" s="92">
        <f>O132*H132</f>
        <v>0</v>
      </c>
      <c r="Q132" s="92">
        <v>2.7300000000000001E-2</v>
      </c>
      <c r="R132" s="92">
        <f>Q132*H132</f>
        <v>5.1767898000000008</v>
      </c>
      <c r="S132" s="92">
        <v>0</v>
      </c>
      <c r="T132" s="93">
        <f>S132*H132</f>
        <v>0</v>
      </c>
      <c r="AR132" s="94" t="s">
        <v>90</v>
      </c>
      <c r="AT132" s="94" t="s">
        <v>86</v>
      </c>
      <c r="AU132" s="94" t="s">
        <v>2</v>
      </c>
      <c r="AY132" s="1" t="s">
        <v>83</v>
      </c>
      <c r="BE132" s="95">
        <f>IF(N132="základní",J132,0)</f>
        <v>0</v>
      </c>
      <c r="BF132" s="95">
        <f>IF(N132="snížená",J132,0)</f>
        <v>0</v>
      </c>
      <c r="BG132" s="95">
        <f>IF(N132="zákl. přenesená",J132,0)</f>
        <v>0</v>
      </c>
      <c r="BH132" s="95">
        <f>IF(N132="sníž. přenesená",J132,0)</f>
        <v>0</v>
      </c>
      <c r="BI132" s="95">
        <f>IF(N132="nulová",J132,0)</f>
        <v>0</v>
      </c>
      <c r="BJ132" s="1" t="s">
        <v>81</v>
      </c>
      <c r="BK132" s="95">
        <f>ROUND(I132*H132,2)</f>
        <v>0</v>
      </c>
      <c r="BL132" s="1" t="s">
        <v>90</v>
      </c>
      <c r="BM132" s="94" t="s">
        <v>91</v>
      </c>
    </row>
    <row r="133" spans="2:65" s="8" customFormat="1" ht="19.5" x14ac:dyDescent="0.2">
      <c r="B133" s="9"/>
      <c r="D133" s="96" t="s">
        <v>92</v>
      </c>
      <c r="F133" s="97" t="s">
        <v>93</v>
      </c>
      <c r="I133" s="98"/>
      <c r="L133" s="9"/>
      <c r="M133" s="99"/>
      <c r="T133" s="100"/>
      <c r="AT133" s="1" t="s">
        <v>92</v>
      </c>
      <c r="AU133" s="1" t="s">
        <v>2</v>
      </c>
    </row>
    <row r="134" spans="2:65" s="8" customFormat="1" ht="24.2" customHeight="1" x14ac:dyDescent="0.2">
      <c r="B134" s="81"/>
      <c r="C134" s="82" t="s">
        <v>2</v>
      </c>
      <c r="D134" s="82" t="s">
        <v>86</v>
      </c>
      <c r="E134" s="83" t="s">
        <v>94</v>
      </c>
      <c r="F134" s="84" t="s">
        <v>95</v>
      </c>
      <c r="G134" s="85" t="s">
        <v>89</v>
      </c>
      <c r="H134" s="86">
        <v>1517.011</v>
      </c>
      <c r="I134" s="87"/>
      <c r="J134" s="88">
        <f>ROUND(I134*H134,2)</f>
        <v>0</v>
      </c>
      <c r="K134" s="89"/>
      <c r="L134" s="9"/>
      <c r="M134" s="90" t="s">
        <v>10</v>
      </c>
      <c r="N134" s="91" t="s">
        <v>30</v>
      </c>
      <c r="P134" s="92">
        <f>O134*H134</f>
        <v>0</v>
      </c>
      <c r="Q134" s="92">
        <v>1.0500000000000001E-2</v>
      </c>
      <c r="R134" s="92">
        <f>Q134*H134</f>
        <v>15.928615500000001</v>
      </c>
      <c r="S134" s="92">
        <v>0</v>
      </c>
      <c r="T134" s="93">
        <f>S134*H134</f>
        <v>0</v>
      </c>
      <c r="AR134" s="94" t="s">
        <v>90</v>
      </c>
      <c r="AT134" s="94" t="s">
        <v>86</v>
      </c>
      <c r="AU134" s="94" t="s">
        <v>2</v>
      </c>
      <c r="AY134" s="1" t="s">
        <v>83</v>
      </c>
      <c r="BE134" s="95">
        <f>IF(N134="základní",J134,0)</f>
        <v>0</v>
      </c>
      <c r="BF134" s="95">
        <f>IF(N134="snížená",J134,0)</f>
        <v>0</v>
      </c>
      <c r="BG134" s="95">
        <f>IF(N134="zákl. přenesená",J134,0)</f>
        <v>0</v>
      </c>
      <c r="BH134" s="95">
        <f>IF(N134="sníž. přenesená",J134,0)</f>
        <v>0</v>
      </c>
      <c r="BI134" s="95">
        <f>IF(N134="nulová",J134,0)</f>
        <v>0</v>
      </c>
      <c r="BJ134" s="1" t="s">
        <v>81</v>
      </c>
      <c r="BK134" s="95">
        <f>ROUND(I134*H134,2)</f>
        <v>0</v>
      </c>
      <c r="BL134" s="1" t="s">
        <v>90</v>
      </c>
      <c r="BM134" s="94" t="s">
        <v>96</v>
      </c>
    </row>
    <row r="135" spans="2:65" s="8" customFormat="1" ht="29.25" x14ac:dyDescent="0.2">
      <c r="B135" s="9"/>
      <c r="D135" s="96" t="s">
        <v>92</v>
      </c>
      <c r="F135" s="97" t="s">
        <v>97</v>
      </c>
      <c r="I135" s="98"/>
      <c r="L135" s="9"/>
      <c r="M135" s="99"/>
      <c r="T135" s="100"/>
      <c r="AT135" s="1" t="s">
        <v>92</v>
      </c>
      <c r="AU135" s="1" t="s">
        <v>2</v>
      </c>
    </row>
    <row r="136" spans="2:65" s="101" customFormat="1" x14ac:dyDescent="0.2">
      <c r="B136" s="102"/>
      <c r="D136" s="96" t="s">
        <v>98</v>
      </c>
      <c r="F136" s="103" t="s">
        <v>99</v>
      </c>
      <c r="H136" s="104">
        <v>1517.011</v>
      </c>
      <c r="I136" s="105"/>
      <c r="L136" s="102"/>
      <c r="M136" s="106"/>
      <c r="T136" s="107"/>
      <c r="AT136" s="108" t="s">
        <v>98</v>
      </c>
      <c r="AU136" s="108" t="s">
        <v>2</v>
      </c>
      <c r="AV136" s="101" t="s">
        <v>2</v>
      </c>
      <c r="AW136" s="101" t="s">
        <v>5</v>
      </c>
      <c r="AX136" s="101" t="s">
        <v>81</v>
      </c>
      <c r="AY136" s="108" t="s">
        <v>83</v>
      </c>
    </row>
    <row r="137" spans="2:65" s="8" customFormat="1" ht="24.2" customHeight="1" x14ac:dyDescent="0.2">
      <c r="B137" s="81"/>
      <c r="C137" s="82" t="s">
        <v>100</v>
      </c>
      <c r="D137" s="82" t="s">
        <v>86</v>
      </c>
      <c r="E137" s="83" t="s">
        <v>101</v>
      </c>
      <c r="F137" s="84" t="s">
        <v>102</v>
      </c>
      <c r="G137" s="85" t="s">
        <v>89</v>
      </c>
      <c r="H137" s="86">
        <v>189.626</v>
      </c>
      <c r="I137" s="87"/>
      <c r="J137" s="88">
        <f>ROUND(I137*H137,2)</f>
        <v>0</v>
      </c>
      <c r="K137" s="89"/>
      <c r="L137" s="9"/>
      <c r="M137" s="90" t="s">
        <v>10</v>
      </c>
      <c r="N137" s="91" t="s">
        <v>30</v>
      </c>
      <c r="P137" s="92">
        <f>O137*H137</f>
        <v>0</v>
      </c>
      <c r="Q137" s="92">
        <v>4.3800000000000002E-3</v>
      </c>
      <c r="R137" s="92">
        <f>Q137*H137</f>
        <v>0.83056188000000009</v>
      </c>
      <c r="S137" s="92">
        <v>0</v>
      </c>
      <c r="T137" s="93">
        <f>S137*H137</f>
        <v>0</v>
      </c>
      <c r="AR137" s="94" t="s">
        <v>90</v>
      </c>
      <c r="AT137" s="94" t="s">
        <v>86</v>
      </c>
      <c r="AU137" s="94" t="s">
        <v>2</v>
      </c>
      <c r="AY137" s="1" t="s">
        <v>83</v>
      </c>
      <c r="BE137" s="95">
        <f>IF(N137="základní",J137,0)</f>
        <v>0</v>
      </c>
      <c r="BF137" s="95">
        <f>IF(N137="snížená",J137,0)</f>
        <v>0</v>
      </c>
      <c r="BG137" s="95">
        <f>IF(N137="zákl. přenesená",J137,0)</f>
        <v>0</v>
      </c>
      <c r="BH137" s="95">
        <f>IF(N137="sníž. přenesená",J137,0)</f>
        <v>0</v>
      </c>
      <c r="BI137" s="95">
        <f>IF(N137="nulová",J137,0)</f>
        <v>0</v>
      </c>
      <c r="BJ137" s="1" t="s">
        <v>81</v>
      </c>
      <c r="BK137" s="95">
        <f>ROUND(I137*H137,2)</f>
        <v>0</v>
      </c>
      <c r="BL137" s="1" t="s">
        <v>90</v>
      </c>
      <c r="BM137" s="94" t="s">
        <v>103</v>
      </c>
    </row>
    <row r="138" spans="2:65" s="8" customFormat="1" ht="19.5" x14ac:dyDescent="0.2">
      <c r="B138" s="9"/>
      <c r="D138" s="96" t="s">
        <v>92</v>
      </c>
      <c r="F138" s="97" t="s">
        <v>104</v>
      </c>
      <c r="I138" s="98"/>
      <c r="L138" s="9"/>
      <c r="M138" s="99"/>
      <c r="T138" s="100"/>
      <c r="AT138" s="1" t="s">
        <v>92</v>
      </c>
      <c r="AU138" s="1" t="s">
        <v>2</v>
      </c>
    </row>
    <row r="139" spans="2:65" s="8" customFormat="1" ht="24.2" customHeight="1" x14ac:dyDescent="0.2">
      <c r="B139" s="81"/>
      <c r="C139" s="82" t="s">
        <v>90</v>
      </c>
      <c r="D139" s="82" t="s">
        <v>86</v>
      </c>
      <c r="E139" s="83" t="s">
        <v>105</v>
      </c>
      <c r="F139" s="84" t="s">
        <v>106</v>
      </c>
      <c r="G139" s="85" t="s">
        <v>89</v>
      </c>
      <c r="H139" s="86">
        <v>189.626</v>
      </c>
      <c r="I139" s="87"/>
      <c r="J139" s="88">
        <f>ROUND(I139*H139,2)</f>
        <v>0</v>
      </c>
      <c r="K139" s="89"/>
      <c r="L139" s="9"/>
      <c r="M139" s="90" t="s">
        <v>10</v>
      </c>
      <c r="N139" s="91" t="s">
        <v>30</v>
      </c>
      <c r="P139" s="92">
        <f>O139*H139</f>
        <v>0</v>
      </c>
      <c r="Q139" s="92">
        <v>3.3E-3</v>
      </c>
      <c r="R139" s="92">
        <f>Q139*H139</f>
        <v>0.62576580000000004</v>
      </c>
      <c r="S139" s="92">
        <v>0</v>
      </c>
      <c r="T139" s="93">
        <f>S139*H139</f>
        <v>0</v>
      </c>
      <c r="AR139" s="94" t="s">
        <v>90</v>
      </c>
      <c r="AT139" s="94" t="s">
        <v>86</v>
      </c>
      <c r="AU139" s="94" t="s">
        <v>2</v>
      </c>
      <c r="AY139" s="1" t="s">
        <v>83</v>
      </c>
      <c r="BE139" s="95">
        <f>IF(N139="základní",J139,0)</f>
        <v>0</v>
      </c>
      <c r="BF139" s="95">
        <f>IF(N139="snížená",J139,0)</f>
        <v>0</v>
      </c>
      <c r="BG139" s="95">
        <f>IF(N139="zákl. přenesená",J139,0)</f>
        <v>0</v>
      </c>
      <c r="BH139" s="95">
        <f>IF(N139="sníž. přenesená",J139,0)</f>
        <v>0</v>
      </c>
      <c r="BI139" s="95">
        <f>IF(N139="nulová",J139,0)</f>
        <v>0</v>
      </c>
      <c r="BJ139" s="1" t="s">
        <v>81</v>
      </c>
      <c r="BK139" s="95">
        <f>ROUND(I139*H139,2)</f>
        <v>0</v>
      </c>
      <c r="BL139" s="1" t="s">
        <v>90</v>
      </c>
      <c r="BM139" s="94" t="s">
        <v>107</v>
      </c>
    </row>
    <row r="140" spans="2:65" s="8" customFormat="1" ht="19.5" x14ac:dyDescent="0.2">
      <c r="B140" s="9"/>
      <c r="D140" s="96" t="s">
        <v>92</v>
      </c>
      <c r="F140" s="97" t="s">
        <v>108</v>
      </c>
      <c r="I140" s="98"/>
      <c r="L140" s="9"/>
      <c r="M140" s="99"/>
      <c r="T140" s="100"/>
      <c r="AT140" s="1" t="s">
        <v>92</v>
      </c>
      <c r="AU140" s="1" t="s">
        <v>2</v>
      </c>
    </row>
    <row r="141" spans="2:65" s="8" customFormat="1" ht="16.5" customHeight="1" x14ac:dyDescent="0.2">
      <c r="B141" s="81"/>
      <c r="C141" s="82" t="s">
        <v>109</v>
      </c>
      <c r="D141" s="82" t="s">
        <v>86</v>
      </c>
      <c r="E141" s="83" t="s">
        <v>110</v>
      </c>
      <c r="F141" s="84" t="s">
        <v>111</v>
      </c>
      <c r="G141" s="85" t="s">
        <v>89</v>
      </c>
      <c r="H141" s="86">
        <v>189.626</v>
      </c>
      <c r="I141" s="87"/>
      <c r="J141" s="88">
        <f>ROUND(I141*H141,2)</f>
        <v>0</v>
      </c>
      <c r="K141" s="89"/>
      <c r="L141" s="9"/>
      <c r="M141" s="90" t="s">
        <v>10</v>
      </c>
      <c r="N141" s="91" t="s">
        <v>30</v>
      </c>
      <c r="P141" s="92">
        <f>O141*H141</f>
        <v>0</v>
      </c>
      <c r="Q141" s="92">
        <v>0</v>
      </c>
      <c r="R141" s="92">
        <f>Q141*H141</f>
        <v>0</v>
      </c>
      <c r="S141" s="92">
        <v>0</v>
      </c>
      <c r="T141" s="93">
        <f>S141*H141</f>
        <v>0</v>
      </c>
      <c r="AR141" s="94" t="s">
        <v>90</v>
      </c>
      <c r="AT141" s="94" t="s">
        <v>86</v>
      </c>
      <c r="AU141" s="94" t="s">
        <v>2</v>
      </c>
      <c r="AY141" s="1" t="s">
        <v>83</v>
      </c>
      <c r="BE141" s="95">
        <f>IF(N141="základní",J141,0)</f>
        <v>0</v>
      </c>
      <c r="BF141" s="95">
        <f>IF(N141="snížená",J141,0)</f>
        <v>0</v>
      </c>
      <c r="BG141" s="95">
        <f>IF(N141="zákl. přenesená",J141,0)</f>
        <v>0</v>
      </c>
      <c r="BH141" s="95">
        <f>IF(N141="sníž. přenesená",J141,0)</f>
        <v>0</v>
      </c>
      <c r="BI141" s="95">
        <f>IF(N141="nulová",J141,0)</f>
        <v>0</v>
      </c>
      <c r="BJ141" s="1" t="s">
        <v>81</v>
      </c>
      <c r="BK141" s="95">
        <f>ROUND(I141*H141,2)</f>
        <v>0</v>
      </c>
      <c r="BL141" s="1" t="s">
        <v>90</v>
      </c>
      <c r="BM141" s="94" t="s">
        <v>112</v>
      </c>
    </row>
    <row r="142" spans="2:65" s="8" customFormat="1" x14ac:dyDescent="0.2">
      <c r="B142" s="9"/>
      <c r="D142" s="96" t="s">
        <v>92</v>
      </c>
      <c r="F142" s="97" t="s">
        <v>113</v>
      </c>
      <c r="I142" s="98"/>
      <c r="L142" s="9"/>
      <c r="M142" s="99"/>
      <c r="T142" s="100"/>
      <c r="AT142" s="1" t="s">
        <v>92</v>
      </c>
      <c r="AU142" s="1" t="s">
        <v>2</v>
      </c>
    </row>
    <row r="143" spans="2:65" s="8" customFormat="1" ht="24.2" customHeight="1" x14ac:dyDescent="0.2">
      <c r="B143" s="81"/>
      <c r="C143" s="82" t="s">
        <v>84</v>
      </c>
      <c r="D143" s="82" t="s">
        <v>86</v>
      </c>
      <c r="E143" s="83" t="s">
        <v>114</v>
      </c>
      <c r="F143" s="84" t="s">
        <v>115</v>
      </c>
      <c r="G143" s="85" t="s">
        <v>89</v>
      </c>
      <c r="H143" s="86">
        <v>142.08500000000001</v>
      </c>
      <c r="I143" s="87"/>
      <c r="J143" s="88">
        <f>ROUND(I143*H143,2)</f>
        <v>0</v>
      </c>
      <c r="K143" s="89"/>
      <c r="L143" s="9"/>
      <c r="M143" s="90" t="s">
        <v>10</v>
      </c>
      <c r="N143" s="91" t="s">
        <v>30</v>
      </c>
      <c r="P143" s="92">
        <f>O143*H143</f>
        <v>0</v>
      </c>
      <c r="Q143" s="92">
        <v>0</v>
      </c>
      <c r="R143" s="92">
        <f>Q143*H143</f>
        <v>0</v>
      </c>
      <c r="S143" s="92">
        <v>0</v>
      </c>
      <c r="T143" s="93">
        <f>S143*H143</f>
        <v>0</v>
      </c>
      <c r="AR143" s="94" t="s">
        <v>90</v>
      </c>
      <c r="AT143" s="94" t="s">
        <v>86</v>
      </c>
      <c r="AU143" s="94" t="s">
        <v>2</v>
      </c>
      <c r="AY143" s="1" t="s">
        <v>83</v>
      </c>
      <c r="BE143" s="95">
        <f>IF(N143="základní",J143,0)</f>
        <v>0</v>
      </c>
      <c r="BF143" s="95">
        <f>IF(N143="snížená",J143,0)</f>
        <v>0</v>
      </c>
      <c r="BG143" s="95">
        <f>IF(N143="zákl. přenesená",J143,0)</f>
        <v>0</v>
      </c>
      <c r="BH143" s="95">
        <f>IF(N143="sníž. přenesená",J143,0)</f>
        <v>0</v>
      </c>
      <c r="BI143" s="95">
        <f>IF(N143="nulová",J143,0)</f>
        <v>0</v>
      </c>
      <c r="BJ143" s="1" t="s">
        <v>81</v>
      </c>
      <c r="BK143" s="95">
        <f>ROUND(I143*H143,2)</f>
        <v>0</v>
      </c>
      <c r="BL143" s="1" t="s">
        <v>90</v>
      </c>
      <c r="BM143" s="94" t="s">
        <v>116</v>
      </c>
    </row>
    <row r="144" spans="2:65" s="8" customFormat="1" ht="19.5" x14ac:dyDescent="0.2">
      <c r="B144" s="9"/>
      <c r="D144" s="96" t="s">
        <v>92</v>
      </c>
      <c r="F144" s="97" t="s">
        <v>117</v>
      </c>
      <c r="I144" s="98"/>
      <c r="L144" s="9"/>
      <c r="M144" s="99"/>
      <c r="T144" s="100"/>
      <c r="AT144" s="1" t="s">
        <v>92</v>
      </c>
      <c r="AU144" s="1" t="s">
        <v>2</v>
      </c>
    </row>
    <row r="145" spans="2:65" s="68" customFormat="1" ht="22.9" customHeight="1" x14ac:dyDescent="0.2">
      <c r="B145" s="69"/>
      <c r="D145" s="70" t="s">
        <v>78</v>
      </c>
      <c r="E145" s="79" t="s">
        <v>118</v>
      </c>
      <c r="F145" s="79" t="s">
        <v>119</v>
      </c>
      <c r="I145" s="72"/>
      <c r="J145" s="80">
        <f>BK145</f>
        <v>0</v>
      </c>
      <c r="L145" s="69"/>
      <c r="M145" s="74"/>
      <c r="P145" s="75">
        <f>SUM(P146:P161)</f>
        <v>0</v>
      </c>
      <c r="R145" s="75">
        <f>SUM(R146:R161)</f>
        <v>0</v>
      </c>
      <c r="T145" s="76">
        <f>SUM(T146:T161)</f>
        <v>22.375868000000001</v>
      </c>
      <c r="AR145" s="70" t="s">
        <v>81</v>
      </c>
      <c r="AT145" s="77" t="s">
        <v>78</v>
      </c>
      <c r="AU145" s="77" t="s">
        <v>81</v>
      </c>
      <c r="AY145" s="70" t="s">
        <v>83</v>
      </c>
      <c r="BK145" s="78">
        <f>SUM(BK146:BK161)</f>
        <v>0</v>
      </c>
    </row>
    <row r="146" spans="2:65" s="8" customFormat="1" ht="37.9" customHeight="1" x14ac:dyDescent="0.2">
      <c r="B146" s="81"/>
      <c r="C146" s="82" t="s">
        <v>120</v>
      </c>
      <c r="D146" s="82" t="s">
        <v>86</v>
      </c>
      <c r="E146" s="83" t="s">
        <v>121</v>
      </c>
      <c r="F146" s="84" t="s">
        <v>122</v>
      </c>
      <c r="G146" s="85" t="s">
        <v>89</v>
      </c>
      <c r="H146" s="86">
        <v>205.2</v>
      </c>
      <c r="I146" s="87"/>
      <c r="J146" s="88">
        <f>ROUND(I146*H146,2)</f>
        <v>0</v>
      </c>
      <c r="K146" s="89"/>
      <c r="L146" s="9"/>
      <c r="M146" s="90" t="s">
        <v>10</v>
      </c>
      <c r="N146" s="91" t="s">
        <v>30</v>
      </c>
      <c r="P146" s="92">
        <f>O146*H146</f>
        <v>0</v>
      </c>
      <c r="Q146" s="92">
        <v>0</v>
      </c>
      <c r="R146" s="92">
        <f>Q146*H146</f>
        <v>0</v>
      </c>
      <c r="S146" s="92">
        <v>0</v>
      </c>
      <c r="T146" s="93">
        <f>S146*H146</f>
        <v>0</v>
      </c>
      <c r="AR146" s="94" t="s">
        <v>90</v>
      </c>
      <c r="AT146" s="94" t="s">
        <v>86</v>
      </c>
      <c r="AU146" s="94" t="s">
        <v>2</v>
      </c>
      <c r="AY146" s="1" t="s">
        <v>83</v>
      </c>
      <c r="BE146" s="95">
        <f>IF(N146="základní",J146,0)</f>
        <v>0</v>
      </c>
      <c r="BF146" s="95">
        <f>IF(N146="snížená",J146,0)</f>
        <v>0</v>
      </c>
      <c r="BG146" s="95">
        <f>IF(N146="zákl. přenesená",J146,0)</f>
        <v>0</v>
      </c>
      <c r="BH146" s="95">
        <f>IF(N146="sníž. přenesená",J146,0)</f>
        <v>0</v>
      </c>
      <c r="BI146" s="95">
        <f>IF(N146="nulová",J146,0)</f>
        <v>0</v>
      </c>
      <c r="BJ146" s="1" t="s">
        <v>81</v>
      </c>
      <c r="BK146" s="95">
        <f>ROUND(I146*H146,2)</f>
        <v>0</v>
      </c>
      <c r="BL146" s="1" t="s">
        <v>90</v>
      </c>
      <c r="BM146" s="94" t="s">
        <v>123</v>
      </c>
    </row>
    <row r="147" spans="2:65" s="8" customFormat="1" ht="29.25" x14ac:dyDescent="0.2">
      <c r="B147" s="9"/>
      <c r="D147" s="96" t="s">
        <v>92</v>
      </c>
      <c r="F147" s="97" t="s">
        <v>124</v>
      </c>
      <c r="I147" s="98"/>
      <c r="L147" s="9"/>
      <c r="M147" s="99"/>
      <c r="T147" s="100"/>
      <c r="AT147" s="1" t="s">
        <v>92</v>
      </c>
      <c r="AU147" s="1" t="s">
        <v>2</v>
      </c>
    </row>
    <row r="148" spans="2:65" s="8" customFormat="1" ht="33" customHeight="1" x14ac:dyDescent="0.2">
      <c r="B148" s="81"/>
      <c r="C148" s="82" t="s">
        <v>125</v>
      </c>
      <c r="D148" s="82" t="s">
        <v>86</v>
      </c>
      <c r="E148" s="83" t="s">
        <v>126</v>
      </c>
      <c r="F148" s="84" t="s">
        <v>127</v>
      </c>
      <c r="G148" s="85" t="s">
        <v>89</v>
      </c>
      <c r="H148" s="86">
        <v>6156</v>
      </c>
      <c r="I148" s="87"/>
      <c r="J148" s="88">
        <f>ROUND(I148*H148,2)</f>
        <v>0</v>
      </c>
      <c r="K148" s="89"/>
      <c r="L148" s="9"/>
      <c r="M148" s="90" t="s">
        <v>10</v>
      </c>
      <c r="N148" s="91" t="s">
        <v>30</v>
      </c>
      <c r="P148" s="92">
        <f>O148*H148</f>
        <v>0</v>
      </c>
      <c r="Q148" s="92">
        <v>0</v>
      </c>
      <c r="R148" s="92">
        <f>Q148*H148</f>
        <v>0</v>
      </c>
      <c r="S148" s="92">
        <v>0</v>
      </c>
      <c r="T148" s="93">
        <f>S148*H148</f>
        <v>0</v>
      </c>
      <c r="AR148" s="94" t="s">
        <v>90</v>
      </c>
      <c r="AT148" s="94" t="s">
        <v>86</v>
      </c>
      <c r="AU148" s="94" t="s">
        <v>2</v>
      </c>
      <c r="AY148" s="1" t="s">
        <v>83</v>
      </c>
      <c r="BE148" s="95">
        <f>IF(N148="základní",J148,0)</f>
        <v>0</v>
      </c>
      <c r="BF148" s="95">
        <f>IF(N148="snížená",J148,0)</f>
        <v>0</v>
      </c>
      <c r="BG148" s="95">
        <f>IF(N148="zákl. přenesená",J148,0)</f>
        <v>0</v>
      </c>
      <c r="BH148" s="95">
        <f>IF(N148="sníž. přenesená",J148,0)</f>
        <v>0</v>
      </c>
      <c r="BI148" s="95">
        <f>IF(N148="nulová",J148,0)</f>
        <v>0</v>
      </c>
      <c r="BJ148" s="1" t="s">
        <v>81</v>
      </c>
      <c r="BK148" s="95">
        <f>ROUND(I148*H148,2)</f>
        <v>0</v>
      </c>
      <c r="BL148" s="1" t="s">
        <v>90</v>
      </c>
      <c r="BM148" s="94" t="s">
        <v>128</v>
      </c>
    </row>
    <row r="149" spans="2:65" s="8" customFormat="1" ht="29.25" x14ac:dyDescent="0.2">
      <c r="B149" s="9"/>
      <c r="D149" s="96" t="s">
        <v>92</v>
      </c>
      <c r="F149" s="97" t="s">
        <v>129</v>
      </c>
      <c r="I149" s="98"/>
      <c r="L149" s="9"/>
      <c r="M149" s="99"/>
      <c r="T149" s="100"/>
      <c r="AT149" s="1" t="s">
        <v>92</v>
      </c>
      <c r="AU149" s="1" t="s">
        <v>2</v>
      </c>
    </row>
    <row r="150" spans="2:65" s="8" customFormat="1" ht="37.9" customHeight="1" x14ac:dyDescent="0.2">
      <c r="B150" s="81"/>
      <c r="C150" s="82" t="s">
        <v>118</v>
      </c>
      <c r="D150" s="82" t="s">
        <v>86</v>
      </c>
      <c r="E150" s="83" t="s">
        <v>130</v>
      </c>
      <c r="F150" s="84" t="s">
        <v>131</v>
      </c>
      <c r="G150" s="85" t="s">
        <v>89</v>
      </c>
      <c r="H150" s="86">
        <v>205.2</v>
      </c>
      <c r="I150" s="87"/>
      <c r="J150" s="88">
        <f>ROUND(I150*H150,2)</f>
        <v>0</v>
      </c>
      <c r="K150" s="89"/>
      <c r="L150" s="9"/>
      <c r="M150" s="90" t="s">
        <v>10</v>
      </c>
      <c r="N150" s="91" t="s">
        <v>30</v>
      </c>
      <c r="P150" s="92">
        <f>O150*H150</f>
        <v>0</v>
      </c>
      <c r="Q150" s="92">
        <v>0</v>
      </c>
      <c r="R150" s="92">
        <f>Q150*H150</f>
        <v>0</v>
      </c>
      <c r="S150" s="92">
        <v>0</v>
      </c>
      <c r="T150" s="93">
        <f>S150*H150</f>
        <v>0</v>
      </c>
      <c r="AR150" s="94" t="s">
        <v>90</v>
      </c>
      <c r="AT150" s="94" t="s">
        <v>86</v>
      </c>
      <c r="AU150" s="94" t="s">
        <v>2</v>
      </c>
      <c r="AY150" s="1" t="s">
        <v>83</v>
      </c>
      <c r="BE150" s="95">
        <f>IF(N150="základní",J150,0)</f>
        <v>0</v>
      </c>
      <c r="BF150" s="95">
        <f>IF(N150="snížená",J150,0)</f>
        <v>0</v>
      </c>
      <c r="BG150" s="95">
        <f>IF(N150="zákl. přenesená",J150,0)</f>
        <v>0</v>
      </c>
      <c r="BH150" s="95">
        <f>IF(N150="sníž. přenesená",J150,0)</f>
        <v>0</v>
      </c>
      <c r="BI150" s="95">
        <f>IF(N150="nulová",J150,0)</f>
        <v>0</v>
      </c>
      <c r="BJ150" s="1" t="s">
        <v>81</v>
      </c>
      <c r="BK150" s="95">
        <f>ROUND(I150*H150,2)</f>
        <v>0</v>
      </c>
      <c r="BL150" s="1" t="s">
        <v>90</v>
      </c>
      <c r="BM150" s="94" t="s">
        <v>132</v>
      </c>
    </row>
    <row r="151" spans="2:65" s="8" customFormat="1" ht="29.25" x14ac:dyDescent="0.2">
      <c r="B151" s="9"/>
      <c r="D151" s="96" t="s">
        <v>92</v>
      </c>
      <c r="F151" s="97" t="s">
        <v>133</v>
      </c>
      <c r="I151" s="98"/>
      <c r="L151" s="9"/>
      <c r="M151" s="99"/>
      <c r="T151" s="100"/>
      <c r="AT151" s="1" t="s">
        <v>92</v>
      </c>
      <c r="AU151" s="1" t="s">
        <v>2</v>
      </c>
    </row>
    <row r="152" spans="2:65" s="8" customFormat="1" ht="16.5" customHeight="1" x14ac:dyDescent="0.2">
      <c r="B152" s="81"/>
      <c r="C152" s="82" t="s">
        <v>134</v>
      </c>
      <c r="D152" s="82" t="s">
        <v>86</v>
      </c>
      <c r="E152" s="83" t="s">
        <v>135</v>
      </c>
      <c r="F152" s="84" t="s">
        <v>136</v>
      </c>
      <c r="G152" s="85" t="s">
        <v>89</v>
      </c>
      <c r="H152" s="86">
        <v>205.2</v>
      </c>
      <c r="I152" s="87"/>
      <c r="J152" s="88">
        <f>ROUND(I152*H152,2)</f>
        <v>0</v>
      </c>
      <c r="K152" s="89"/>
      <c r="L152" s="9"/>
      <c r="M152" s="90" t="s">
        <v>10</v>
      </c>
      <c r="N152" s="91" t="s">
        <v>30</v>
      </c>
      <c r="P152" s="92">
        <f>O152*H152</f>
        <v>0</v>
      </c>
      <c r="Q152" s="92">
        <v>0</v>
      </c>
      <c r="R152" s="92">
        <f>Q152*H152</f>
        <v>0</v>
      </c>
      <c r="S152" s="92">
        <v>0</v>
      </c>
      <c r="T152" s="93">
        <f>S152*H152</f>
        <v>0</v>
      </c>
      <c r="AR152" s="94" t="s">
        <v>90</v>
      </c>
      <c r="AT152" s="94" t="s">
        <v>86</v>
      </c>
      <c r="AU152" s="94" t="s">
        <v>2</v>
      </c>
      <c r="AY152" s="1" t="s">
        <v>83</v>
      </c>
      <c r="BE152" s="95">
        <f>IF(N152="základní",J152,0)</f>
        <v>0</v>
      </c>
      <c r="BF152" s="95">
        <f>IF(N152="snížená",J152,0)</f>
        <v>0</v>
      </c>
      <c r="BG152" s="95">
        <f>IF(N152="zákl. přenesená",J152,0)</f>
        <v>0</v>
      </c>
      <c r="BH152" s="95">
        <f>IF(N152="sníž. přenesená",J152,0)</f>
        <v>0</v>
      </c>
      <c r="BI152" s="95">
        <f>IF(N152="nulová",J152,0)</f>
        <v>0</v>
      </c>
      <c r="BJ152" s="1" t="s">
        <v>81</v>
      </c>
      <c r="BK152" s="95">
        <f>ROUND(I152*H152,2)</f>
        <v>0</v>
      </c>
      <c r="BL152" s="1" t="s">
        <v>90</v>
      </c>
      <c r="BM152" s="94" t="s">
        <v>137</v>
      </c>
    </row>
    <row r="153" spans="2:65" s="8" customFormat="1" ht="19.5" x14ac:dyDescent="0.2">
      <c r="B153" s="9"/>
      <c r="D153" s="96" t="s">
        <v>92</v>
      </c>
      <c r="F153" s="97" t="s">
        <v>138</v>
      </c>
      <c r="I153" s="98"/>
      <c r="L153" s="9"/>
      <c r="M153" s="99"/>
      <c r="T153" s="100"/>
      <c r="AT153" s="1" t="s">
        <v>92</v>
      </c>
      <c r="AU153" s="1" t="s">
        <v>2</v>
      </c>
    </row>
    <row r="154" spans="2:65" s="8" customFormat="1" ht="21.75" customHeight="1" x14ac:dyDescent="0.2">
      <c r="B154" s="81"/>
      <c r="C154" s="82" t="s">
        <v>139</v>
      </c>
      <c r="D154" s="82" t="s">
        <v>86</v>
      </c>
      <c r="E154" s="83" t="s">
        <v>140</v>
      </c>
      <c r="F154" s="84" t="s">
        <v>141</v>
      </c>
      <c r="G154" s="85" t="s">
        <v>89</v>
      </c>
      <c r="H154" s="86">
        <v>6156</v>
      </c>
      <c r="I154" s="87"/>
      <c r="J154" s="88">
        <f>ROUND(I154*H154,2)</f>
        <v>0</v>
      </c>
      <c r="K154" s="89"/>
      <c r="L154" s="9"/>
      <c r="M154" s="90" t="s">
        <v>10</v>
      </c>
      <c r="N154" s="91" t="s">
        <v>30</v>
      </c>
      <c r="P154" s="92">
        <f>O154*H154</f>
        <v>0</v>
      </c>
      <c r="Q154" s="92">
        <v>0</v>
      </c>
      <c r="R154" s="92">
        <f>Q154*H154</f>
        <v>0</v>
      </c>
      <c r="S154" s="92">
        <v>0</v>
      </c>
      <c r="T154" s="93">
        <f>S154*H154</f>
        <v>0</v>
      </c>
      <c r="AR154" s="94" t="s">
        <v>90</v>
      </c>
      <c r="AT154" s="94" t="s">
        <v>86</v>
      </c>
      <c r="AU154" s="94" t="s">
        <v>2</v>
      </c>
      <c r="AY154" s="1" t="s">
        <v>83</v>
      </c>
      <c r="BE154" s="95">
        <f>IF(N154="základní",J154,0)</f>
        <v>0</v>
      </c>
      <c r="BF154" s="95">
        <f>IF(N154="snížená",J154,0)</f>
        <v>0</v>
      </c>
      <c r="BG154" s="95">
        <f>IF(N154="zákl. přenesená",J154,0)</f>
        <v>0</v>
      </c>
      <c r="BH154" s="95">
        <f>IF(N154="sníž. přenesená",J154,0)</f>
        <v>0</v>
      </c>
      <c r="BI154" s="95">
        <f>IF(N154="nulová",J154,0)</f>
        <v>0</v>
      </c>
      <c r="BJ154" s="1" t="s">
        <v>81</v>
      </c>
      <c r="BK154" s="95">
        <f>ROUND(I154*H154,2)</f>
        <v>0</v>
      </c>
      <c r="BL154" s="1" t="s">
        <v>90</v>
      </c>
      <c r="BM154" s="94" t="s">
        <v>142</v>
      </c>
    </row>
    <row r="155" spans="2:65" s="8" customFormat="1" ht="19.5" x14ac:dyDescent="0.2">
      <c r="B155" s="9"/>
      <c r="D155" s="96" t="s">
        <v>92</v>
      </c>
      <c r="F155" s="97" t="s">
        <v>143</v>
      </c>
      <c r="I155" s="98"/>
      <c r="L155" s="9"/>
      <c r="M155" s="99"/>
      <c r="T155" s="100"/>
      <c r="AT155" s="1" t="s">
        <v>92</v>
      </c>
      <c r="AU155" s="1" t="s">
        <v>2</v>
      </c>
    </row>
    <row r="156" spans="2:65" s="8" customFormat="1" ht="21.75" customHeight="1" x14ac:dyDescent="0.2">
      <c r="B156" s="81"/>
      <c r="C156" s="82" t="s">
        <v>144</v>
      </c>
      <c r="D156" s="82" t="s">
        <v>86</v>
      </c>
      <c r="E156" s="83" t="s">
        <v>145</v>
      </c>
      <c r="F156" s="84" t="s">
        <v>146</v>
      </c>
      <c r="G156" s="85" t="s">
        <v>89</v>
      </c>
      <c r="H156" s="86">
        <v>205.2</v>
      </c>
      <c r="I156" s="87"/>
      <c r="J156" s="88">
        <f>ROUND(I156*H156,2)</f>
        <v>0</v>
      </c>
      <c r="K156" s="89"/>
      <c r="L156" s="9"/>
      <c r="M156" s="90" t="s">
        <v>10</v>
      </c>
      <c r="N156" s="91" t="s">
        <v>30</v>
      </c>
      <c r="P156" s="92">
        <f>O156*H156</f>
        <v>0</v>
      </c>
      <c r="Q156" s="92">
        <v>0</v>
      </c>
      <c r="R156" s="92">
        <f>Q156*H156</f>
        <v>0</v>
      </c>
      <c r="S156" s="92">
        <v>0</v>
      </c>
      <c r="T156" s="93">
        <f>S156*H156</f>
        <v>0</v>
      </c>
      <c r="AR156" s="94" t="s">
        <v>90</v>
      </c>
      <c r="AT156" s="94" t="s">
        <v>86</v>
      </c>
      <c r="AU156" s="94" t="s">
        <v>2</v>
      </c>
      <c r="AY156" s="1" t="s">
        <v>83</v>
      </c>
      <c r="BE156" s="95">
        <f>IF(N156="základní",J156,0)</f>
        <v>0</v>
      </c>
      <c r="BF156" s="95">
        <f>IF(N156="snížená",J156,0)</f>
        <v>0</v>
      </c>
      <c r="BG156" s="95">
        <f>IF(N156="zákl. přenesená",J156,0)</f>
        <v>0</v>
      </c>
      <c r="BH156" s="95">
        <f>IF(N156="sníž. přenesená",J156,0)</f>
        <v>0</v>
      </c>
      <c r="BI156" s="95">
        <f>IF(N156="nulová",J156,0)</f>
        <v>0</v>
      </c>
      <c r="BJ156" s="1" t="s">
        <v>81</v>
      </c>
      <c r="BK156" s="95">
        <f>ROUND(I156*H156,2)</f>
        <v>0</v>
      </c>
      <c r="BL156" s="1" t="s">
        <v>90</v>
      </c>
      <c r="BM156" s="94" t="s">
        <v>147</v>
      </c>
    </row>
    <row r="157" spans="2:65" s="8" customFormat="1" ht="19.5" x14ac:dyDescent="0.2">
      <c r="B157" s="9"/>
      <c r="D157" s="96" t="s">
        <v>92</v>
      </c>
      <c r="F157" s="97" t="s">
        <v>148</v>
      </c>
      <c r="I157" s="98"/>
      <c r="L157" s="9"/>
      <c r="M157" s="99"/>
      <c r="T157" s="100"/>
      <c r="AT157" s="1" t="s">
        <v>92</v>
      </c>
      <c r="AU157" s="1" t="s">
        <v>2</v>
      </c>
    </row>
    <row r="158" spans="2:65" s="8" customFormat="1" ht="24.2" customHeight="1" x14ac:dyDescent="0.2">
      <c r="B158" s="81"/>
      <c r="C158" s="82" t="s">
        <v>149</v>
      </c>
      <c r="D158" s="82" t="s">
        <v>86</v>
      </c>
      <c r="E158" s="83" t="s">
        <v>150</v>
      </c>
      <c r="F158" s="84" t="s">
        <v>151</v>
      </c>
      <c r="G158" s="85" t="s">
        <v>89</v>
      </c>
      <c r="H158" s="86">
        <v>189.626</v>
      </c>
      <c r="I158" s="87"/>
      <c r="J158" s="88">
        <f>ROUND(I158*H158,2)</f>
        <v>0</v>
      </c>
      <c r="K158" s="89"/>
      <c r="L158" s="9"/>
      <c r="M158" s="90" t="s">
        <v>10</v>
      </c>
      <c r="N158" s="91" t="s">
        <v>30</v>
      </c>
      <c r="P158" s="92">
        <f>O158*H158</f>
        <v>0</v>
      </c>
      <c r="Q158" s="92">
        <v>0</v>
      </c>
      <c r="R158" s="92">
        <f>Q158*H158</f>
        <v>0</v>
      </c>
      <c r="S158" s="92">
        <v>2.9000000000000001E-2</v>
      </c>
      <c r="T158" s="93">
        <f>S158*H158</f>
        <v>5.4991540000000008</v>
      </c>
      <c r="AR158" s="94" t="s">
        <v>90</v>
      </c>
      <c r="AT158" s="94" t="s">
        <v>86</v>
      </c>
      <c r="AU158" s="94" t="s">
        <v>2</v>
      </c>
      <c r="AY158" s="1" t="s">
        <v>83</v>
      </c>
      <c r="BE158" s="95">
        <f>IF(N158="základní",J158,0)</f>
        <v>0</v>
      </c>
      <c r="BF158" s="95">
        <f>IF(N158="snížená",J158,0)</f>
        <v>0</v>
      </c>
      <c r="BG158" s="95">
        <f>IF(N158="zákl. přenesená",J158,0)</f>
        <v>0</v>
      </c>
      <c r="BH158" s="95">
        <f>IF(N158="sníž. přenesená",J158,0)</f>
        <v>0</v>
      </c>
      <c r="BI158" s="95">
        <f>IF(N158="nulová",J158,0)</f>
        <v>0</v>
      </c>
      <c r="BJ158" s="1" t="s">
        <v>81</v>
      </c>
      <c r="BK158" s="95">
        <f>ROUND(I158*H158,2)</f>
        <v>0</v>
      </c>
      <c r="BL158" s="1" t="s">
        <v>90</v>
      </c>
      <c r="BM158" s="94" t="s">
        <v>152</v>
      </c>
    </row>
    <row r="159" spans="2:65" s="8" customFormat="1" ht="19.5" x14ac:dyDescent="0.2">
      <c r="B159" s="9"/>
      <c r="D159" s="96" t="s">
        <v>92</v>
      </c>
      <c r="F159" s="97" t="s">
        <v>153</v>
      </c>
      <c r="I159" s="98"/>
      <c r="L159" s="9"/>
      <c r="M159" s="99"/>
      <c r="T159" s="100"/>
      <c r="AT159" s="1" t="s">
        <v>92</v>
      </c>
      <c r="AU159" s="1" t="s">
        <v>2</v>
      </c>
    </row>
    <row r="160" spans="2:65" s="8" customFormat="1" ht="24.2" customHeight="1" x14ac:dyDescent="0.2">
      <c r="B160" s="81"/>
      <c r="C160" s="82" t="s">
        <v>154</v>
      </c>
      <c r="D160" s="82" t="s">
        <v>86</v>
      </c>
      <c r="E160" s="83" t="s">
        <v>155</v>
      </c>
      <c r="F160" s="84" t="s">
        <v>156</v>
      </c>
      <c r="G160" s="85" t="s">
        <v>89</v>
      </c>
      <c r="H160" s="86">
        <v>189.626</v>
      </c>
      <c r="I160" s="87"/>
      <c r="J160" s="88">
        <f>ROUND(I160*H160,2)</f>
        <v>0</v>
      </c>
      <c r="K160" s="89"/>
      <c r="L160" s="9"/>
      <c r="M160" s="90" t="s">
        <v>10</v>
      </c>
      <c r="N160" s="91" t="s">
        <v>30</v>
      </c>
      <c r="P160" s="92">
        <f>O160*H160</f>
        <v>0</v>
      </c>
      <c r="Q160" s="92">
        <v>0</v>
      </c>
      <c r="R160" s="92">
        <f>Q160*H160</f>
        <v>0</v>
      </c>
      <c r="S160" s="92">
        <v>8.8999999999999996E-2</v>
      </c>
      <c r="T160" s="93">
        <f>S160*H160</f>
        <v>16.876714</v>
      </c>
      <c r="AR160" s="94" t="s">
        <v>90</v>
      </c>
      <c r="AT160" s="94" t="s">
        <v>86</v>
      </c>
      <c r="AU160" s="94" t="s">
        <v>2</v>
      </c>
      <c r="AY160" s="1" t="s">
        <v>83</v>
      </c>
      <c r="BE160" s="95">
        <f>IF(N160="základní",J160,0)</f>
        <v>0</v>
      </c>
      <c r="BF160" s="95">
        <f>IF(N160="snížená",J160,0)</f>
        <v>0</v>
      </c>
      <c r="BG160" s="95">
        <f>IF(N160="zákl. přenesená",J160,0)</f>
        <v>0</v>
      </c>
      <c r="BH160" s="95">
        <f>IF(N160="sníž. přenesená",J160,0)</f>
        <v>0</v>
      </c>
      <c r="BI160" s="95">
        <f>IF(N160="nulová",J160,0)</f>
        <v>0</v>
      </c>
      <c r="BJ160" s="1" t="s">
        <v>81</v>
      </c>
      <c r="BK160" s="95">
        <f>ROUND(I160*H160,2)</f>
        <v>0</v>
      </c>
      <c r="BL160" s="1" t="s">
        <v>90</v>
      </c>
      <c r="BM160" s="94" t="s">
        <v>157</v>
      </c>
    </row>
    <row r="161" spans="2:65" s="8" customFormat="1" ht="29.25" x14ac:dyDescent="0.2">
      <c r="B161" s="9"/>
      <c r="D161" s="96" t="s">
        <v>92</v>
      </c>
      <c r="F161" s="97" t="s">
        <v>158</v>
      </c>
      <c r="I161" s="98"/>
      <c r="L161" s="9"/>
      <c r="M161" s="99"/>
      <c r="T161" s="100"/>
      <c r="AT161" s="1" t="s">
        <v>92</v>
      </c>
      <c r="AU161" s="1" t="s">
        <v>2</v>
      </c>
    </row>
    <row r="162" spans="2:65" s="68" customFormat="1" ht="22.9" customHeight="1" x14ac:dyDescent="0.2">
      <c r="B162" s="69"/>
      <c r="D162" s="70" t="s">
        <v>78</v>
      </c>
      <c r="E162" s="79" t="s">
        <v>159</v>
      </c>
      <c r="F162" s="79" t="s">
        <v>160</v>
      </c>
      <c r="I162" s="72"/>
      <c r="J162" s="80">
        <f>BK162</f>
        <v>0</v>
      </c>
      <c r="L162" s="69"/>
      <c r="M162" s="74"/>
      <c r="P162" s="75">
        <f>SUM(P163:P171)</f>
        <v>0</v>
      </c>
      <c r="R162" s="75">
        <f>SUM(R163:R171)</f>
        <v>0</v>
      </c>
      <c r="T162" s="76">
        <f>SUM(T163:T171)</f>
        <v>0</v>
      </c>
      <c r="AR162" s="70" t="s">
        <v>81</v>
      </c>
      <c r="AT162" s="77" t="s">
        <v>78</v>
      </c>
      <c r="AU162" s="77" t="s">
        <v>81</v>
      </c>
      <c r="AY162" s="70" t="s">
        <v>83</v>
      </c>
      <c r="BK162" s="78">
        <f>SUM(BK163:BK171)</f>
        <v>0</v>
      </c>
    </row>
    <row r="163" spans="2:65" s="8" customFormat="1" ht="24.2" customHeight="1" x14ac:dyDescent="0.2">
      <c r="B163" s="81"/>
      <c r="C163" s="82" t="s">
        <v>161</v>
      </c>
      <c r="D163" s="82" t="s">
        <v>86</v>
      </c>
      <c r="E163" s="83" t="s">
        <v>162</v>
      </c>
      <c r="F163" s="84" t="s">
        <v>163</v>
      </c>
      <c r="G163" s="85" t="s">
        <v>164</v>
      </c>
      <c r="H163" s="86">
        <v>22.446999999999999</v>
      </c>
      <c r="I163" s="87"/>
      <c r="J163" s="88">
        <f>ROUND(I163*H163,2)</f>
        <v>0</v>
      </c>
      <c r="K163" s="89"/>
      <c r="L163" s="9"/>
      <c r="M163" s="90" t="s">
        <v>10</v>
      </c>
      <c r="N163" s="91" t="s">
        <v>30</v>
      </c>
      <c r="P163" s="92">
        <f>O163*H163</f>
        <v>0</v>
      </c>
      <c r="Q163" s="92">
        <v>0</v>
      </c>
      <c r="R163" s="92">
        <f>Q163*H163</f>
        <v>0</v>
      </c>
      <c r="S163" s="92">
        <v>0</v>
      </c>
      <c r="T163" s="93">
        <f>S163*H163</f>
        <v>0</v>
      </c>
      <c r="AR163" s="94" t="s">
        <v>90</v>
      </c>
      <c r="AT163" s="94" t="s">
        <v>86</v>
      </c>
      <c r="AU163" s="94" t="s">
        <v>2</v>
      </c>
      <c r="AY163" s="1" t="s">
        <v>83</v>
      </c>
      <c r="BE163" s="95">
        <f>IF(N163="základní",J163,0)</f>
        <v>0</v>
      </c>
      <c r="BF163" s="95">
        <f>IF(N163="snížená",J163,0)</f>
        <v>0</v>
      </c>
      <c r="BG163" s="95">
        <f>IF(N163="zákl. přenesená",J163,0)</f>
        <v>0</v>
      </c>
      <c r="BH163" s="95">
        <f>IF(N163="sníž. přenesená",J163,0)</f>
        <v>0</v>
      </c>
      <c r="BI163" s="95">
        <f>IF(N163="nulová",J163,0)</f>
        <v>0</v>
      </c>
      <c r="BJ163" s="1" t="s">
        <v>81</v>
      </c>
      <c r="BK163" s="95">
        <f>ROUND(I163*H163,2)</f>
        <v>0</v>
      </c>
      <c r="BL163" s="1" t="s">
        <v>90</v>
      </c>
      <c r="BM163" s="94" t="s">
        <v>165</v>
      </c>
    </row>
    <row r="164" spans="2:65" s="8" customFormat="1" ht="19.5" x14ac:dyDescent="0.2">
      <c r="B164" s="9"/>
      <c r="D164" s="96" t="s">
        <v>92</v>
      </c>
      <c r="F164" s="97" t="s">
        <v>166</v>
      </c>
      <c r="I164" s="98"/>
      <c r="L164" s="9"/>
      <c r="M164" s="99"/>
      <c r="T164" s="100"/>
      <c r="AT164" s="1" t="s">
        <v>92</v>
      </c>
      <c r="AU164" s="1" t="s">
        <v>2</v>
      </c>
    </row>
    <row r="165" spans="2:65" s="8" customFormat="1" ht="24.2" customHeight="1" x14ac:dyDescent="0.2">
      <c r="B165" s="81"/>
      <c r="C165" s="82" t="s">
        <v>167</v>
      </c>
      <c r="D165" s="82" t="s">
        <v>86</v>
      </c>
      <c r="E165" s="83" t="s">
        <v>168</v>
      </c>
      <c r="F165" s="84" t="s">
        <v>169</v>
      </c>
      <c r="G165" s="85" t="s">
        <v>164</v>
      </c>
      <c r="H165" s="86">
        <v>22.446999999999999</v>
      </c>
      <c r="I165" s="87"/>
      <c r="J165" s="88">
        <f>ROUND(I165*H165,2)</f>
        <v>0</v>
      </c>
      <c r="K165" s="89"/>
      <c r="L165" s="9"/>
      <c r="M165" s="90" t="s">
        <v>10</v>
      </c>
      <c r="N165" s="91" t="s">
        <v>30</v>
      </c>
      <c r="P165" s="92">
        <f>O165*H165</f>
        <v>0</v>
      </c>
      <c r="Q165" s="92">
        <v>0</v>
      </c>
      <c r="R165" s="92">
        <f>Q165*H165</f>
        <v>0</v>
      </c>
      <c r="S165" s="92">
        <v>0</v>
      </c>
      <c r="T165" s="93">
        <f>S165*H165</f>
        <v>0</v>
      </c>
      <c r="AR165" s="94" t="s">
        <v>90</v>
      </c>
      <c r="AT165" s="94" t="s">
        <v>86</v>
      </c>
      <c r="AU165" s="94" t="s">
        <v>2</v>
      </c>
      <c r="AY165" s="1" t="s">
        <v>83</v>
      </c>
      <c r="BE165" s="95">
        <f>IF(N165="základní",J165,0)</f>
        <v>0</v>
      </c>
      <c r="BF165" s="95">
        <f>IF(N165="snížená",J165,0)</f>
        <v>0</v>
      </c>
      <c r="BG165" s="95">
        <f>IF(N165="zákl. přenesená",J165,0)</f>
        <v>0</v>
      </c>
      <c r="BH165" s="95">
        <f>IF(N165="sníž. přenesená",J165,0)</f>
        <v>0</v>
      </c>
      <c r="BI165" s="95">
        <f>IF(N165="nulová",J165,0)</f>
        <v>0</v>
      </c>
      <c r="BJ165" s="1" t="s">
        <v>81</v>
      </c>
      <c r="BK165" s="95">
        <f>ROUND(I165*H165,2)</f>
        <v>0</v>
      </c>
      <c r="BL165" s="1" t="s">
        <v>90</v>
      </c>
      <c r="BM165" s="94" t="s">
        <v>170</v>
      </c>
    </row>
    <row r="166" spans="2:65" s="8" customFormat="1" ht="19.5" x14ac:dyDescent="0.2">
      <c r="B166" s="9"/>
      <c r="D166" s="96" t="s">
        <v>92</v>
      </c>
      <c r="F166" s="97" t="s">
        <v>171</v>
      </c>
      <c r="I166" s="98"/>
      <c r="L166" s="9"/>
      <c r="M166" s="99"/>
      <c r="T166" s="100"/>
      <c r="AT166" s="1" t="s">
        <v>92</v>
      </c>
      <c r="AU166" s="1" t="s">
        <v>2</v>
      </c>
    </row>
    <row r="167" spans="2:65" s="8" customFormat="1" ht="24.2" customHeight="1" x14ac:dyDescent="0.2">
      <c r="B167" s="81"/>
      <c r="C167" s="82" t="s">
        <v>172</v>
      </c>
      <c r="D167" s="82" t="s">
        <v>86</v>
      </c>
      <c r="E167" s="83" t="s">
        <v>173</v>
      </c>
      <c r="F167" s="84" t="s">
        <v>174</v>
      </c>
      <c r="G167" s="85" t="s">
        <v>164</v>
      </c>
      <c r="H167" s="86">
        <v>202.023</v>
      </c>
      <c r="I167" s="87"/>
      <c r="J167" s="88">
        <f>ROUND(I167*H167,2)</f>
        <v>0</v>
      </c>
      <c r="K167" s="89"/>
      <c r="L167" s="9"/>
      <c r="M167" s="90" t="s">
        <v>10</v>
      </c>
      <c r="N167" s="91" t="s">
        <v>30</v>
      </c>
      <c r="P167" s="92">
        <f>O167*H167</f>
        <v>0</v>
      </c>
      <c r="Q167" s="92">
        <v>0</v>
      </c>
      <c r="R167" s="92">
        <f>Q167*H167</f>
        <v>0</v>
      </c>
      <c r="S167" s="92">
        <v>0</v>
      </c>
      <c r="T167" s="93">
        <f>S167*H167</f>
        <v>0</v>
      </c>
      <c r="AR167" s="94" t="s">
        <v>90</v>
      </c>
      <c r="AT167" s="94" t="s">
        <v>86</v>
      </c>
      <c r="AU167" s="94" t="s">
        <v>2</v>
      </c>
      <c r="AY167" s="1" t="s">
        <v>83</v>
      </c>
      <c r="BE167" s="95">
        <f>IF(N167="základní",J167,0)</f>
        <v>0</v>
      </c>
      <c r="BF167" s="95">
        <f>IF(N167="snížená",J167,0)</f>
        <v>0</v>
      </c>
      <c r="BG167" s="95">
        <f>IF(N167="zákl. přenesená",J167,0)</f>
        <v>0</v>
      </c>
      <c r="BH167" s="95">
        <f>IF(N167="sníž. přenesená",J167,0)</f>
        <v>0</v>
      </c>
      <c r="BI167" s="95">
        <f>IF(N167="nulová",J167,0)</f>
        <v>0</v>
      </c>
      <c r="BJ167" s="1" t="s">
        <v>81</v>
      </c>
      <c r="BK167" s="95">
        <f>ROUND(I167*H167,2)</f>
        <v>0</v>
      </c>
      <c r="BL167" s="1" t="s">
        <v>90</v>
      </c>
      <c r="BM167" s="94" t="s">
        <v>175</v>
      </c>
    </row>
    <row r="168" spans="2:65" s="8" customFormat="1" ht="29.25" x14ac:dyDescent="0.2">
      <c r="B168" s="9"/>
      <c r="D168" s="96" t="s">
        <v>92</v>
      </c>
      <c r="F168" s="97" t="s">
        <v>176</v>
      </c>
      <c r="I168" s="98"/>
      <c r="L168" s="9"/>
      <c r="M168" s="99"/>
      <c r="T168" s="100"/>
      <c r="AT168" s="1" t="s">
        <v>92</v>
      </c>
      <c r="AU168" s="1" t="s">
        <v>2</v>
      </c>
    </row>
    <row r="169" spans="2:65" s="101" customFormat="1" x14ac:dyDescent="0.2">
      <c r="B169" s="102"/>
      <c r="D169" s="96" t="s">
        <v>98</v>
      </c>
      <c r="F169" s="103" t="s">
        <v>177</v>
      </c>
      <c r="H169" s="104">
        <v>202.023</v>
      </c>
      <c r="I169" s="105"/>
      <c r="L169" s="102"/>
      <c r="M169" s="106"/>
      <c r="T169" s="107"/>
      <c r="AT169" s="108" t="s">
        <v>98</v>
      </c>
      <c r="AU169" s="108" t="s">
        <v>2</v>
      </c>
      <c r="AV169" s="101" t="s">
        <v>2</v>
      </c>
      <c r="AW169" s="101" t="s">
        <v>5</v>
      </c>
      <c r="AX169" s="101" t="s">
        <v>81</v>
      </c>
      <c r="AY169" s="108" t="s">
        <v>83</v>
      </c>
    </row>
    <row r="170" spans="2:65" s="8" customFormat="1" ht="33" customHeight="1" x14ac:dyDescent="0.2">
      <c r="B170" s="81"/>
      <c r="C170" s="82" t="s">
        <v>178</v>
      </c>
      <c r="D170" s="82" t="s">
        <v>86</v>
      </c>
      <c r="E170" s="83" t="s">
        <v>179</v>
      </c>
      <c r="F170" s="84" t="s">
        <v>180</v>
      </c>
      <c r="G170" s="85" t="s">
        <v>164</v>
      </c>
      <c r="H170" s="86">
        <v>22.446999999999999</v>
      </c>
      <c r="I170" s="87"/>
      <c r="J170" s="88">
        <f>ROUND(I170*H170,2)</f>
        <v>0</v>
      </c>
      <c r="K170" s="89"/>
      <c r="L170" s="9"/>
      <c r="M170" s="90" t="s">
        <v>10</v>
      </c>
      <c r="N170" s="91" t="s">
        <v>30</v>
      </c>
      <c r="P170" s="92">
        <f>O170*H170</f>
        <v>0</v>
      </c>
      <c r="Q170" s="92">
        <v>0</v>
      </c>
      <c r="R170" s="92">
        <f>Q170*H170</f>
        <v>0</v>
      </c>
      <c r="S170" s="92">
        <v>0</v>
      </c>
      <c r="T170" s="93">
        <f>S170*H170</f>
        <v>0</v>
      </c>
      <c r="AR170" s="94" t="s">
        <v>90</v>
      </c>
      <c r="AT170" s="94" t="s">
        <v>86</v>
      </c>
      <c r="AU170" s="94" t="s">
        <v>2</v>
      </c>
      <c r="AY170" s="1" t="s">
        <v>83</v>
      </c>
      <c r="BE170" s="95">
        <f>IF(N170="základní",J170,0)</f>
        <v>0</v>
      </c>
      <c r="BF170" s="95">
        <f>IF(N170="snížená",J170,0)</f>
        <v>0</v>
      </c>
      <c r="BG170" s="95">
        <f>IF(N170="zákl. přenesená",J170,0)</f>
        <v>0</v>
      </c>
      <c r="BH170" s="95">
        <f>IF(N170="sníž. přenesená",J170,0)</f>
        <v>0</v>
      </c>
      <c r="BI170" s="95">
        <f>IF(N170="nulová",J170,0)</f>
        <v>0</v>
      </c>
      <c r="BJ170" s="1" t="s">
        <v>81</v>
      </c>
      <c r="BK170" s="95">
        <f>ROUND(I170*H170,2)</f>
        <v>0</v>
      </c>
      <c r="BL170" s="1" t="s">
        <v>90</v>
      </c>
      <c r="BM170" s="94" t="s">
        <v>181</v>
      </c>
    </row>
    <row r="171" spans="2:65" s="8" customFormat="1" ht="29.25" x14ac:dyDescent="0.2">
      <c r="B171" s="9"/>
      <c r="D171" s="96" t="s">
        <v>92</v>
      </c>
      <c r="F171" s="97" t="s">
        <v>182</v>
      </c>
      <c r="I171" s="98"/>
      <c r="L171" s="9"/>
      <c r="M171" s="99"/>
      <c r="T171" s="100"/>
      <c r="AT171" s="1" t="s">
        <v>92</v>
      </c>
      <c r="AU171" s="1" t="s">
        <v>2</v>
      </c>
    </row>
    <row r="172" spans="2:65" s="68" customFormat="1" ht="22.9" customHeight="1" x14ac:dyDescent="0.2">
      <c r="B172" s="69"/>
      <c r="D172" s="70" t="s">
        <v>78</v>
      </c>
      <c r="E172" s="79" t="s">
        <v>183</v>
      </c>
      <c r="F172" s="79" t="s">
        <v>184</v>
      </c>
      <c r="I172" s="72"/>
      <c r="J172" s="80">
        <f>BK172</f>
        <v>0</v>
      </c>
      <c r="L172" s="69"/>
      <c r="M172" s="74"/>
      <c r="P172" s="75">
        <f>SUM(P173:P174)</f>
        <v>0</v>
      </c>
      <c r="R172" s="75">
        <f>SUM(R173:R174)</f>
        <v>0</v>
      </c>
      <c r="T172" s="76">
        <f>SUM(T173:T174)</f>
        <v>0</v>
      </c>
      <c r="AR172" s="70" t="s">
        <v>81</v>
      </c>
      <c r="AT172" s="77" t="s">
        <v>78</v>
      </c>
      <c r="AU172" s="77" t="s">
        <v>81</v>
      </c>
      <c r="AY172" s="70" t="s">
        <v>83</v>
      </c>
      <c r="BK172" s="78">
        <f>SUM(BK173:BK174)</f>
        <v>0</v>
      </c>
    </row>
    <row r="173" spans="2:65" s="8" customFormat="1" ht="21.75" customHeight="1" x14ac:dyDescent="0.2">
      <c r="B173" s="81"/>
      <c r="C173" s="82" t="s">
        <v>185</v>
      </c>
      <c r="D173" s="82" t="s">
        <v>86</v>
      </c>
      <c r="E173" s="83" t="s">
        <v>186</v>
      </c>
      <c r="F173" s="84" t="s">
        <v>187</v>
      </c>
      <c r="G173" s="85" t="s">
        <v>164</v>
      </c>
      <c r="H173" s="86">
        <v>22.562000000000001</v>
      </c>
      <c r="I173" s="87"/>
      <c r="J173" s="88">
        <f>ROUND(I173*H173,2)</f>
        <v>0</v>
      </c>
      <c r="K173" s="89"/>
      <c r="L173" s="9"/>
      <c r="M173" s="90" t="s">
        <v>10</v>
      </c>
      <c r="N173" s="91" t="s">
        <v>30</v>
      </c>
      <c r="P173" s="92">
        <f>O173*H173</f>
        <v>0</v>
      </c>
      <c r="Q173" s="92">
        <v>0</v>
      </c>
      <c r="R173" s="92">
        <f>Q173*H173</f>
        <v>0</v>
      </c>
      <c r="S173" s="92">
        <v>0</v>
      </c>
      <c r="T173" s="93">
        <f>S173*H173</f>
        <v>0</v>
      </c>
      <c r="AR173" s="94" t="s">
        <v>90</v>
      </c>
      <c r="AT173" s="94" t="s">
        <v>86</v>
      </c>
      <c r="AU173" s="94" t="s">
        <v>2</v>
      </c>
      <c r="AY173" s="1" t="s">
        <v>83</v>
      </c>
      <c r="BE173" s="95">
        <f>IF(N173="základní",J173,0)</f>
        <v>0</v>
      </c>
      <c r="BF173" s="95">
        <f>IF(N173="snížená",J173,0)</f>
        <v>0</v>
      </c>
      <c r="BG173" s="95">
        <f>IF(N173="zákl. přenesená",J173,0)</f>
        <v>0</v>
      </c>
      <c r="BH173" s="95">
        <f>IF(N173="sníž. přenesená",J173,0)</f>
        <v>0</v>
      </c>
      <c r="BI173" s="95">
        <f>IF(N173="nulová",J173,0)</f>
        <v>0</v>
      </c>
      <c r="BJ173" s="1" t="s">
        <v>81</v>
      </c>
      <c r="BK173" s="95">
        <f>ROUND(I173*H173,2)</f>
        <v>0</v>
      </c>
      <c r="BL173" s="1" t="s">
        <v>90</v>
      </c>
      <c r="BM173" s="94" t="s">
        <v>188</v>
      </c>
    </row>
    <row r="174" spans="2:65" s="8" customFormat="1" ht="39" x14ac:dyDescent="0.2">
      <c r="B174" s="9"/>
      <c r="D174" s="96" t="s">
        <v>92</v>
      </c>
      <c r="F174" s="97" t="s">
        <v>189</v>
      </c>
      <c r="I174" s="98"/>
      <c r="L174" s="9"/>
      <c r="M174" s="99"/>
      <c r="T174" s="100"/>
      <c r="AT174" s="1" t="s">
        <v>92</v>
      </c>
      <c r="AU174" s="1" t="s">
        <v>2</v>
      </c>
    </row>
    <row r="175" spans="2:65" s="68" customFormat="1" ht="25.9" customHeight="1" x14ac:dyDescent="0.2">
      <c r="B175" s="69"/>
      <c r="D175" s="70" t="s">
        <v>78</v>
      </c>
      <c r="E175" s="71" t="s">
        <v>190</v>
      </c>
      <c r="F175" s="71" t="s">
        <v>191</v>
      </c>
      <c r="I175" s="72"/>
      <c r="J175" s="73">
        <f>BK175</f>
        <v>0</v>
      </c>
      <c r="L175" s="69"/>
      <c r="M175" s="74"/>
      <c r="P175" s="75">
        <f>P176+P185</f>
        <v>0</v>
      </c>
      <c r="R175" s="75">
        <f>R176+R185</f>
        <v>0.13562608000000001</v>
      </c>
      <c r="T175" s="76">
        <f>T176+T185</f>
        <v>7.0817760000000007E-2</v>
      </c>
      <c r="AR175" s="70" t="s">
        <v>2</v>
      </c>
      <c r="AT175" s="77" t="s">
        <v>78</v>
      </c>
      <c r="AU175" s="77" t="s">
        <v>82</v>
      </c>
      <c r="AY175" s="70" t="s">
        <v>83</v>
      </c>
      <c r="BK175" s="78">
        <f>BK176+BK185</f>
        <v>0</v>
      </c>
    </row>
    <row r="176" spans="2:65" s="68" customFormat="1" ht="22.9" customHeight="1" x14ac:dyDescent="0.2">
      <c r="B176" s="69"/>
      <c r="D176" s="70" t="s">
        <v>78</v>
      </c>
      <c r="E176" s="79" t="s">
        <v>192</v>
      </c>
      <c r="F176" s="79" t="s">
        <v>193</v>
      </c>
      <c r="I176" s="72"/>
      <c r="J176" s="80">
        <f>BK176</f>
        <v>0</v>
      </c>
      <c r="L176" s="69"/>
      <c r="M176" s="74"/>
      <c r="P176" s="75">
        <f>SUM(P177:P184)</f>
        <v>0</v>
      </c>
      <c r="R176" s="75">
        <f>SUM(R177:R184)</f>
        <v>3.5266000000000006E-2</v>
      </c>
      <c r="T176" s="76">
        <f>SUM(T177:T184)</f>
        <v>0</v>
      </c>
      <c r="AR176" s="70" t="s">
        <v>2</v>
      </c>
      <c r="AT176" s="77" t="s">
        <v>78</v>
      </c>
      <c r="AU176" s="77" t="s">
        <v>81</v>
      </c>
      <c r="AY176" s="70" t="s">
        <v>83</v>
      </c>
      <c r="BK176" s="78">
        <f>SUM(BK177:BK184)</f>
        <v>0</v>
      </c>
    </row>
    <row r="177" spans="2:65" s="8" customFormat="1" ht="24.2" customHeight="1" x14ac:dyDescent="0.2">
      <c r="B177" s="81"/>
      <c r="C177" s="82" t="s">
        <v>194</v>
      </c>
      <c r="D177" s="82" t="s">
        <v>86</v>
      </c>
      <c r="E177" s="83" t="s">
        <v>195</v>
      </c>
      <c r="F177" s="84" t="s">
        <v>196</v>
      </c>
      <c r="G177" s="85" t="s">
        <v>89</v>
      </c>
      <c r="H177" s="86">
        <v>10.076000000000001</v>
      </c>
      <c r="I177" s="87"/>
      <c r="J177" s="88">
        <f>ROUND(I177*H177,2)</f>
        <v>0</v>
      </c>
      <c r="K177" s="89"/>
      <c r="L177" s="9"/>
      <c r="M177" s="90" t="s">
        <v>10</v>
      </c>
      <c r="N177" s="91" t="s">
        <v>30</v>
      </c>
      <c r="P177" s="92">
        <f>O177*H177</f>
        <v>0</v>
      </c>
      <c r="Q177" s="92">
        <v>3.5000000000000001E-3</v>
      </c>
      <c r="R177" s="92">
        <f>Q177*H177</f>
        <v>3.5266000000000006E-2</v>
      </c>
      <c r="S177" s="92">
        <v>0</v>
      </c>
      <c r="T177" s="93">
        <f>S177*H177</f>
        <v>0</v>
      </c>
      <c r="AR177" s="94" t="s">
        <v>167</v>
      </c>
      <c r="AT177" s="94" t="s">
        <v>86</v>
      </c>
      <c r="AU177" s="94" t="s">
        <v>2</v>
      </c>
      <c r="AY177" s="1" t="s">
        <v>83</v>
      </c>
      <c r="BE177" s="95">
        <f>IF(N177="základní",J177,0)</f>
        <v>0</v>
      </c>
      <c r="BF177" s="95">
        <f>IF(N177="snížená",J177,0)</f>
        <v>0</v>
      </c>
      <c r="BG177" s="95">
        <f>IF(N177="zákl. přenesená",J177,0)</f>
        <v>0</v>
      </c>
      <c r="BH177" s="95">
        <f>IF(N177="sníž. přenesená",J177,0)</f>
        <v>0</v>
      </c>
      <c r="BI177" s="95">
        <f>IF(N177="nulová",J177,0)</f>
        <v>0</v>
      </c>
      <c r="BJ177" s="1" t="s">
        <v>81</v>
      </c>
      <c r="BK177" s="95">
        <f>ROUND(I177*H177,2)</f>
        <v>0</v>
      </c>
      <c r="BL177" s="1" t="s">
        <v>167</v>
      </c>
      <c r="BM177" s="94" t="s">
        <v>197</v>
      </c>
    </row>
    <row r="178" spans="2:65" s="8" customFormat="1" ht="19.5" x14ac:dyDescent="0.2">
      <c r="B178" s="9"/>
      <c r="D178" s="96" t="s">
        <v>92</v>
      </c>
      <c r="F178" s="97" t="s">
        <v>198</v>
      </c>
      <c r="I178" s="98"/>
      <c r="L178" s="9"/>
      <c r="M178" s="99"/>
      <c r="T178" s="100"/>
      <c r="AT178" s="1" t="s">
        <v>92</v>
      </c>
      <c r="AU178" s="1" t="s">
        <v>2</v>
      </c>
    </row>
    <row r="179" spans="2:65" s="8" customFormat="1" ht="16.5" customHeight="1" x14ac:dyDescent="0.2">
      <c r="B179" s="81"/>
      <c r="C179" s="82" t="s">
        <v>199</v>
      </c>
      <c r="D179" s="82" t="s">
        <v>86</v>
      </c>
      <c r="E179" s="83" t="s">
        <v>200</v>
      </c>
      <c r="F179" s="84" t="s">
        <v>201</v>
      </c>
      <c r="G179" s="85" t="s">
        <v>202</v>
      </c>
      <c r="H179" s="86">
        <v>22.032</v>
      </c>
      <c r="I179" s="87"/>
      <c r="J179" s="88">
        <f>ROUND(I179*H179,2)</f>
        <v>0</v>
      </c>
      <c r="K179" s="89"/>
      <c r="L179" s="9"/>
      <c r="M179" s="90" t="s">
        <v>10</v>
      </c>
      <c r="N179" s="91" t="s">
        <v>30</v>
      </c>
      <c r="P179" s="92">
        <f>O179*H179</f>
        <v>0</v>
      </c>
      <c r="Q179" s="92">
        <v>0</v>
      </c>
      <c r="R179" s="92">
        <f>Q179*H179</f>
        <v>0</v>
      </c>
      <c r="S179" s="92">
        <v>0</v>
      </c>
      <c r="T179" s="93">
        <f>S179*H179</f>
        <v>0</v>
      </c>
      <c r="AR179" s="94" t="s">
        <v>167</v>
      </c>
      <c r="AT179" s="94" t="s">
        <v>86</v>
      </c>
      <c r="AU179" s="94" t="s">
        <v>2</v>
      </c>
      <c r="AY179" s="1" t="s">
        <v>83</v>
      </c>
      <c r="BE179" s="95">
        <f>IF(N179="základní",J179,0)</f>
        <v>0</v>
      </c>
      <c r="BF179" s="95">
        <f>IF(N179="snížená",J179,0)</f>
        <v>0</v>
      </c>
      <c r="BG179" s="95">
        <f>IF(N179="zákl. přenesená",J179,0)</f>
        <v>0</v>
      </c>
      <c r="BH179" s="95">
        <f>IF(N179="sníž. přenesená",J179,0)</f>
        <v>0</v>
      </c>
      <c r="BI179" s="95">
        <f>IF(N179="nulová",J179,0)</f>
        <v>0</v>
      </c>
      <c r="BJ179" s="1" t="s">
        <v>81</v>
      </c>
      <c r="BK179" s="95">
        <f>ROUND(I179*H179,2)</f>
        <v>0</v>
      </c>
      <c r="BL179" s="1" t="s">
        <v>167</v>
      </c>
      <c r="BM179" s="94" t="s">
        <v>203</v>
      </c>
    </row>
    <row r="180" spans="2:65" s="8" customFormat="1" x14ac:dyDescent="0.2">
      <c r="B180" s="9"/>
      <c r="D180" s="96" t="s">
        <v>92</v>
      </c>
      <c r="F180" s="97" t="s">
        <v>201</v>
      </c>
      <c r="I180" s="98"/>
      <c r="L180" s="9"/>
      <c r="M180" s="99"/>
      <c r="T180" s="100"/>
      <c r="AT180" s="1" t="s">
        <v>92</v>
      </c>
      <c r="AU180" s="1" t="s">
        <v>2</v>
      </c>
    </row>
    <row r="181" spans="2:65" s="8" customFormat="1" ht="33" customHeight="1" x14ac:dyDescent="0.2">
      <c r="B181" s="81"/>
      <c r="C181" s="82" t="s">
        <v>204</v>
      </c>
      <c r="D181" s="82" t="s">
        <v>86</v>
      </c>
      <c r="E181" s="83" t="s">
        <v>205</v>
      </c>
      <c r="F181" s="84" t="s">
        <v>206</v>
      </c>
      <c r="G181" s="85" t="s">
        <v>164</v>
      </c>
      <c r="H181" s="86">
        <v>3.5000000000000003E-2</v>
      </c>
      <c r="I181" s="87"/>
      <c r="J181" s="88">
        <f>ROUND(I181*H181,2)</f>
        <v>0</v>
      </c>
      <c r="K181" s="89"/>
      <c r="L181" s="9"/>
      <c r="M181" s="90" t="s">
        <v>10</v>
      </c>
      <c r="N181" s="91" t="s">
        <v>30</v>
      </c>
      <c r="P181" s="92">
        <f>O181*H181</f>
        <v>0</v>
      </c>
      <c r="Q181" s="92">
        <v>0</v>
      </c>
      <c r="R181" s="92">
        <f>Q181*H181</f>
        <v>0</v>
      </c>
      <c r="S181" s="92">
        <v>0</v>
      </c>
      <c r="T181" s="93">
        <f>S181*H181</f>
        <v>0</v>
      </c>
      <c r="AR181" s="94" t="s">
        <v>167</v>
      </c>
      <c r="AT181" s="94" t="s">
        <v>86</v>
      </c>
      <c r="AU181" s="94" t="s">
        <v>2</v>
      </c>
      <c r="AY181" s="1" t="s">
        <v>83</v>
      </c>
      <c r="BE181" s="95">
        <f>IF(N181="základní",J181,0)</f>
        <v>0</v>
      </c>
      <c r="BF181" s="95">
        <f>IF(N181="snížená",J181,0)</f>
        <v>0</v>
      </c>
      <c r="BG181" s="95">
        <f>IF(N181="zákl. přenesená",J181,0)</f>
        <v>0</v>
      </c>
      <c r="BH181" s="95">
        <f>IF(N181="sníž. přenesená",J181,0)</f>
        <v>0</v>
      </c>
      <c r="BI181" s="95">
        <f>IF(N181="nulová",J181,0)</f>
        <v>0</v>
      </c>
      <c r="BJ181" s="1" t="s">
        <v>81</v>
      </c>
      <c r="BK181" s="95">
        <f>ROUND(I181*H181,2)</f>
        <v>0</v>
      </c>
      <c r="BL181" s="1" t="s">
        <v>167</v>
      </c>
      <c r="BM181" s="94" t="s">
        <v>207</v>
      </c>
    </row>
    <row r="182" spans="2:65" s="8" customFormat="1" ht="29.25" x14ac:dyDescent="0.2">
      <c r="B182" s="9"/>
      <c r="D182" s="96" t="s">
        <v>92</v>
      </c>
      <c r="F182" s="97" t="s">
        <v>208</v>
      </c>
      <c r="I182" s="98"/>
      <c r="L182" s="9"/>
      <c r="M182" s="99"/>
      <c r="T182" s="100"/>
      <c r="AT182" s="1" t="s">
        <v>92</v>
      </c>
      <c r="AU182" s="1" t="s">
        <v>2</v>
      </c>
    </row>
    <row r="183" spans="2:65" s="8" customFormat="1" ht="24.2" customHeight="1" x14ac:dyDescent="0.2">
      <c r="B183" s="81"/>
      <c r="C183" s="82" t="s">
        <v>209</v>
      </c>
      <c r="D183" s="82" t="s">
        <v>86</v>
      </c>
      <c r="E183" s="83" t="s">
        <v>210</v>
      </c>
      <c r="F183" s="84" t="s">
        <v>211</v>
      </c>
      <c r="G183" s="85" t="s">
        <v>164</v>
      </c>
      <c r="H183" s="86">
        <v>3.5000000000000003E-2</v>
      </c>
      <c r="I183" s="87"/>
      <c r="J183" s="88">
        <f>ROUND(I183*H183,2)</f>
        <v>0</v>
      </c>
      <c r="K183" s="89"/>
      <c r="L183" s="9"/>
      <c r="M183" s="90" t="s">
        <v>10</v>
      </c>
      <c r="N183" s="91" t="s">
        <v>30</v>
      </c>
      <c r="P183" s="92">
        <f>O183*H183</f>
        <v>0</v>
      </c>
      <c r="Q183" s="92">
        <v>0</v>
      </c>
      <c r="R183" s="92">
        <f>Q183*H183</f>
        <v>0</v>
      </c>
      <c r="S183" s="92">
        <v>0</v>
      </c>
      <c r="T183" s="93">
        <f>S183*H183</f>
        <v>0</v>
      </c>
      <c r="AR183" s="94" t="s">
        <v>167</v>
      </c>
      <c r="AT183" s="94" t="s">
        <v>86</v>
      </c>
      <c r="AU183" s="94" t="s">
        <v>2</v>
      </c>
      <c r="AY183" s="1" t="s">
        <v>83</v>
      </c>
      <c r="BE183" s="95">
        <f>IF(N183="základní",J183,0)</f>
        <v>0</v>
      </c>
      <c r="BF183" s="95">
        <f>IF(N183="snížená",J183,0)</f>
        <v>0</v>
      </c>
      <c r="BG183" s="95">
        <f>IF(N183="zákl. přenesená",J183,0)</f>
        <v>0</v>
      </c>
      <c r="BH183" s="95">
        <f>IF(N183="sníž. přenesená",J183,0)</f>
        <v>0</v>
      </c>
      <c r="BI183" s="95">
        <f>IF(N183="nulová",J183,0)</f>
        <v>0</v>
      </c>
      <c r="BJ183" s="1" t="s">
        <v>81</v>
      </c>
      <c r="BK183" s="95">
        <f>ROUND(I183*H183,2)</f>
        <v>0</v>
      </c>
      <c r="BL183" s="1" t="s">
        <v>167</v>
      </c>
      <c r="BM183" s="94" t="s">
        <v>212</v>
      </c>
    </row>
    <row r="184" spans="2:65" s="8" customFormat="1" ht="29.25" x14ac:dyDescent="0.2">
      <c r="B184" s="9"/>
      <c r="D184" s="96" t="s">
        <v>92</v>
      </c>
      <c r="F184" s="97" t="s">
        <v>213</v>
      </c>
      <c r="I184" s="98"/>
      <c r="L184" s="9"/>
      <c r="M184" s="99"/>
      <c r="T184" s="100"/>
      <c r="AT184" s="1" t="s">
        <v>92</v>
      </c>
      <c r="AU184" s="1" t="s">
        <v>2</v>
      </c>
    </row>
    <row r="185" spans="2:65" s="68" customFormat="1" ht="22.9" customHeight="1" x14ac:dyDescent="0.2">
      <c r="B185" s="69"/>
      <c r="D185" s="70" t="s">
        <v>78</v>
      </c>
      <c r="E185" s="79" t="s">
        <v>214</v>
      </c>
      <c r="F185" s="79" t="s">
        <v>215</v>
      </c>
      <c r="I185" s="72"/>
      <c r="J185" s="80">
        <f>BK185</f>
        <v>0</v>
      </c>
      <c r="L185" s="69"/>
      <c r="M185" s="74"/>
      <c r="P185" s="75">
        <f>SUM(P186:P193)</f>
        <v>0</v>
      </c>
      <c r="R185" s="75">
        <f>SUM(R186:R193)</f>
        <v>0.10036008</v>
      </c>
      <c r="T185" s="76">
        <f>SUM(T186:T193)</f>
        <v>7.0817760000000007E-2</v>
      </c>
      <c r="AR185" s="70" t="s">
        <v>2</v>
      </c>
      <c r="AT185" s="77" t="s">
        <v>78</v>
      </c>
      <c r="AU185" s="77" t="s">
        <v>81</v>
      </c>
      <c r="AY185" s="70" t="s">
        <v>83</v>
      </c>
      <c r="BK185" s="78">
        <f>SUM(BK186:BK193)</f>
        <v>0</v>
      </c>
    </row>
    <row r="186" spans="2:65" s="8" customFormat="1" ht="24.2" customHeight="1" x14ac:dyDescent="0.2">
      <c r="B186" s="81"/>
      <c r="C186" s="82" t="s">
        <v>216</v>
      </c>
      <c r="D186" s="82" t="s">
        <v>86</v>
      </c>
      <c r="E186" s="83" t="s">
        <v>217</v>
      </c>
      <c r="F186" s="84" t="s">
        <v>218</v>
      </c>
      <c r="G186" s="85" t="s">
        <v>202</v>
      </c>
      <c r="H186" s="86">
        <v>20.952000000000002</v>
      </c>
      <c r="I186" s="87"/>
      <c r="J186" s="88">
        <f>ROUND(I186*H186,2)</f>
        <v>0</v>
      </c>
      <c r="K186" s="89"/>
      <c r="L186" s="9"/>
      <c r="M186" s="90" t="s">
        <v>10</v>
      </c>
      <c r="N186" s="91" t="s">
        <v>30</v>
      </c>
      <c r="P186" s="92">
        <f>O186*H186</f>
        <v>0</v>
      </c>
      <c r="Q186" s="92">
        <v>0</v>
      </c>
      <c r="R186" s="92">
        <f>Q186*H186</f>
        <v>0</v>
      </c>
      <c r="S186" s="92">
        <v>3.3800000000000002E-3</v>
      </c>
      <c r="T186" s="93">
        <f>S186*H186</f>
        <v>7.0817760000000007E-2</v>
      </c>
      <c r="AR186" s="94" t="s">
        <v>167</v>
      </c>
      <c r="AT186" s="94" t="s">
        <v>86</v>
      </c>
      <c r="AU186" s="94" t="s">
        <v>2</v>
      </c>
      <c r="AY186" s="1" t="s">
        <v>83</v>
      </c>
      <c r="BE186" s="95">
        <f>IF(N186="základní",J186,0)</f>
        <v>0</v>
      </c>
      <c r="BF186" s="95">
        <f>IF(N186="snížená",J186,0)</f>
        <v>0</v>
      </c>
      <c r="BG186" s="95">
        <f>IF(N186="zákl. přenesená",J186,0)</f>
        <v>0</v>
      </c>
      <c r="BH186" s="95">
        <f>IF(N186="sníž. přenesená",J186,0)</f>
        <v>0</v>
      </c>
      <c r="BI186" s="95">
        <f>IF(N186="nulová",J186,0)</f>
        <v>0</v>
      </c>
      <c r="BJ186" s="1" t="s">
        <v>81</v>
      </c>
      <c r="BK186" s="95">
        <f>ROUND(I186*H186,2)</f>
        <v>0</v>
      </c>
      <c r="BL186" s="1" t="s">
        <v>167</v>
      </c>
      <c r="BM186" s="94" t="s">
        <v>219</v>
      </c>
    </row>
    <row r="187" spans="2:65" s="8" customFormat="1" ht="19.5" x14ac:dyDescent="0.2">
      <c r="B187" s="9"/>
      <c r="D187" s="96" t="s">
        <v>92</v>
      </c>
      <c r="F187" s="97" t="s">
        <v>220</v>
      </c>
      <c r="I187" s="98"/>
      <c r="L187" s="9"/>
      <c r="M187" s="99"/>
      <c r="T187" s="100"/>
      <c r="AT187" s="1" t="s">
        <v>92</v>
      </c>
      <c r="AU187" s="1" t="s">
        <v>2</v>
      </c>
    </row>
    <row r="188" spans="2:65" s="8" customFormat="1" ht="33" customHeight="1" x14ac:dyDescent="0.2">
      <c r="B188" s="81"/>
      <c r="C188" s="82" t="s">
        <v>221</v>
      </c>
      <c r="D188" s="82" t="s">
        <v>86</v>
      </c>
      <c r="E188" s="83" t="s">
        <v>222</v>
      </c>
      <c r="F188" s="84" t="s">
        <v>223</v>
      </c>
      <c r="G188" s="85" t="s">
        <v>202</v>
      </c>
      <c r="H188" s="86">
        <v>20.952000000000002</v>
      </c>
      <c r="I188" s="87"/>
      <c r="J188" s="88">
        <f>ROUND(I188*H188,2)</f>
        <v>0</v>
      </c>
      <c r="K188" s="89"/>
      <c r="L188" s="9"/>
      <c r="M188" s="90" t="s">
        <v>10</v>
      </c>
      <c r="N188" s="91" t="s">
        <v>30</v>
      </c>
      <c r="P188" s="92">
        <f>O188*H188</f>
        <v>0</v>
      </c>
      <c r="Q188" s="92">
        <v>4.79E-3</v>
      </c>
      <c r="R188" s="92">
        <f>Q188*H188</f>
        <v>0.10036008</v>
      </c>
      <c r="S188" s="92">
        <v>0</v>
      </c>
      <c r="T188" s="93">
        <f>S188*H188</f>
        <v>0</v>
      </c>
      <c r="AR188" s="94" t="s">
        <v>167</v>
      </c>
      <c r="AT188" s="94" t="s">
        <v>86</v>
      </c>
      <c r="AU188" s="94" t="s">
        <v>2</v>
      </c>
      <c r="AY188" s="1" t="s">
        <v>83</v>
      </c>
      <c r="BE188" s="95">
        <f>IF(N188="základní",J188,0)</f>
        <v>0</v>
      </c>
      <c r="BF188" s="95">
        <f>IF(N188="snížená",J188,0)</f>
        <v>0</v>
      </c>
      <c r="BG188" s="95">
        <f>IF(N188="zákl. přenesená",J188,0)</f>
        <v>0</v>
      </c>
      <c r="BH188" s="95">
        <f>IF(N188="sníž. přenesená",J188,0)</f>
        <v>0</v>
      </c>
      <c r="BI188" s="95">
        <f>IF(N188="nulová",J188,0)</f>
        <v>0</v>
      </c>
      <c r="BJ188" s="1" t="s">
        <v>81</v>
      </c>
      <c r="BK188" s="95">
        <f>ROUND(I188*H188,2)</f>
        <v>0</v>
      </c>
      <c r="BL188" s="1" t="s">
        <v>167</v>
      </c>
      <c r="BM188" s="94" t="s">
        <v>224</v>
      </c>
    </row>
    <row r="189" spans="2:65" s="8" customFormat="1" ht="19.5" x14ac:dyDescent="0.2">
      <c r="B189" s="9"/>
      <c r="D189" s="96" t="s">
        <v>92</v>
      </c>
      <c r="F189" s="97" t="s">
        <v>225</v>
      </c>
      <c r="I189" s="98"/>
      <c r="L189" s="9"/>
      <c r="M189" s="99"/>
      <c r="T189" s="100"/>
      <c r="AT189" s="1" t="s">
        <v>92</v>
      </c>
      <c r="AU189" s="1" t="s">
        <v>2</v>
      </c>
    </row>
    <row r="190" spans="2:65" s="8" customFormat="1" ht="24.2" customHeight="1" x14ac:dyDescent="0.2">
      <c r="B190" s="81"/>
      <c r="C190" s="82" t="s">
        <v>226</v>
      </c>
      <c r="D190" s="82" t="s">
        <v>86</v>
      </c>
      <c r="E190" s="83" t="s">
        <v>227</v>
      </c>
      <c r="F190" s="84" t="s">
        <v>228</v>
      </c>
      <c r="G190" s="85" t="s">
        <v>164</v>
      </c>
      <c r="H190" s="86">
        <v>0.1</v>
      </c>
      <c r="I190" s="87"/>
      <c r="J190" s="88">
        <f>ROUND(I190*H190,2)</f>
        <v>0</v>
      </c>
      <c r="K190" s="89"/>
      <c r="L190" s="9"/>
      <c r="M190" s="90" t="s">
        <v>10</v>
      </c>
      <c r="N190" s="91" t="s">
        <v>30</v>
      </c>
      <c r="P190" s="92">
        <f>O190*H190</f>
        <v>0</v>
      </c>
      <c r="Q190" s="92">
        <v>0</v>
      </c>
      <c r="R190" s="92">
        <f>Q190*H190</f>
        <v>0</v>
      </c>
      <c r="S190" s="92">
        <v>0</v>
      </c>
      <c r="T190" s="93">
        <f>S190*H190</f>
        <v>0</v>
      </c>
      <c r="AR190" s="94" t="s">
        <v>167</v>
      </c>
      <c r="AT190" s="94" t="s">
        <v>86</v>
      </c>
      <c r="AU190" s="94" t="s">
        <v>2</v>
      </c>
      <c r="AY190" s="1" t="s">
        <v>83</v>
      </c>
      <c r="BE190" s="95">
        <f>IF(N190="základní",J190,0)</f>
        <v>0</v>
      </c>
      <c r="BF190" s="95">
        <f>IF(N190="snížená",J190,0)</f>
        <v>0</v>
      </c>
      <c r="BG190" s="95">
        <f>IF(N190="zákl. přenesená",J190,0)</f>
        <v>0</v>
      </c>
      <c r="BH190" s="95">
        <f>IF(N190="sníž. přenesená",J190,0)</f>
        <v>0</v>
      </c>
      <c r="BI190" s="95">
        <f>IF(N190="nulová",J190,0)</f>
        <v>0</v>
      </c>
      <c r="BJ190" s="1" t="s">
        <v>81</v>
      </c>
      <c r="BK190" s="95">
        <f>ROUND(I190*H190,2)</f>
        <v>0</v>
      </c>
      <c r="BL190" s="1" t="s">
        <v>167</v>
      </c>
      <c r="BM190" s="94" t="s">
        <v>229</v>
      </c>
    </row>
    <row r="191" spans="2:65" s="8" customFormat="1" ht="29.25" x14ac:dyDescent="0.2">
      <c r="B191" s="9"/>
      <c r="D191" s="96" t="s">
        <v>92</v>
      </c>
      <c r="F191" s="97" t="s">
        <v>230</v>
      </c>
      <c r="I191" s="98"/>
      <c r="L191" s="9"/>
      <c r="M191" s="99"/>
      <c r="T191" s="100"/>
      <c r="AT191" s="1" t="s">
        <v>92</v>
      </c>
      <c r="AU191" s="1" t="s">
        <v>2</v>
      </c>
    </row>
    <row r="192" spans="2:65" s="8" customFormat="1" ht="24.2" customHeight="1" x14ac:dyDescent="0.2">
      <c r="B192" s="81"/>
      <c r="C192" s="82" t="s">
        <v>231</v>
      </c>
      <c r="D192" s="82" t="s">
        <v>86</v>
      </c>
      <c r="E192" s="83" t="s">
        <v>232</v>
      </c>
      <c r="F192" s="84" t="s">
        <v>233</v>
      </c>
      <c r="G192" s="85" t="s">
        <v>164</v>
      </c>
      <c r="H192" s="86">
        <v>0.1</v>
      </c>
      <c r="I192" s="87"/>
      <c r="J192" s="88">
        <f>ROUND(I192*H192,2)</f>
        <v>0</v>
      </c>
      <c r="K192" s="89"/>
      <c r="L192" s="9"/>
      <c r="M192" s="90" t="s">
        <v>10</v>
      </c>
      <c r="N192" s="91" t="s">
        <v>30</v>
      </c>
      <c r="P192" s="92">
        <f>O192*H192</f>
        <v>0</v>
      </c>
      <c r="Q192" s="92">
        <v>0</v>
      </c>
      <c r="R192" s="92">
        <f>Q192*H192</f>
        <v>0</v>
      </c>
      <c r="S192" s="92">
        <v>0</v>
      </c>
      <c r="T192" s="93">
        <f>S192*H192</f>
        <v>0</v>
      </c>
      <c r="AR192" s="94" t="s">
        <v>167</v>
      </c>
      <c r="AT192" s="94" t="s">
        <v>86</v>
      </c>
      <c r="AU192" s="94" t="s">
        <v>2</v>
      </c>
      <c r="AY192" s="1" t="s">
        <v>83</v>
      </c>
      <c r="BE192" s="95">
        <f>IF(N192="základní",J192,0)</f>
        <v>0</v>
      </c>
      <c r="BF192" s="95">
        <f>IF(N192="snížená",J192,0)</f>
        <v>0</v>
      </c>
      <c r="BG192" s="95">
        <f>IF(N192="zákl. přenesená",J192,0)</f>
        <v>0</v>
      </c>
      <c r="BH192" s="95">
        <f>IF(N192="sníž. přenesená",J192,0)</f>
        <v>0</v>
      </c>
      <c r="BI192" s="95">
        <f>IF(N192="nulová",J192,0)</f>
        <v>0</v>
      </c>
      <c r="BJ192" s="1" t="s">
        <v>81</v>
      </c>
      <c r="BK192" s="95">
        <f>ROUND(I192*H192,2)</f>
        <v>0</v>
      </c>
      <c r="BL192" s="1" t="s">
        <v>167</v>
      </c>
      <c r="BM192" s="94" t="s">
        <v>234</v>
      </c>
    </row>
    <row r="193" spans="2:65" s="8" customFormat="1" ht="29.25" x14ac:dyDescent="0.2">
      <c r="B193" s="9"/>
      <c r="D193" s="96" t="s">
        <v>92</v>
      </c>
      <c r="F193" s="97" t="s">
        <v>235</v>
      </c>
      <c r="I193" s="98"/>
      <c r="L193" s="9"/>
      <c r="M193" s="99"/>
      <c r="T193" s="100"/>
      <c r="AT193" s="1" t="s">
        <v>92</v>
      </c>
      <c r="AU193" s="1" t="s">
        <v>2</v>
      </c>
    </row>
    <row r="194" spans="2:65" s="68" customFormat="1" ht="25.9" customHeight="1" x14ac:dyDescent="0.2">
      <c r="B194" s="69"/>
      <c r="D194" s="70" t="s">
        <v>78</v>
      </c>
      <c r="E194" s="71" t="s">
        <v>236</v>
      </c>
      <c r="F194" s="71" t="s">
        <v>237</v>
      </c>
      <c r="I194" s="72"/>
      <c r="J194" s="73">
        <f>BK194</f>
        <v>0</v>
      </c>
      <c r="L194" s="69"/>
      <c r="M194" s="74"/>
      <c r="P194" s="75">
        <f>P195</f>
        <v>0</v>
      </c>
      <c r="R194" s="75">
        <f>R195</f>
        <v>0</v>
      </c>
      <c r="T194" s="76">
        <f>T195</f>
        <v>0</v>
      </c>
      <c r="AR194" s="70" t="s">
        <v>100</v>
      </c>
      <c r="AT194" s="77" t="s">
        <v>78</v>
      </c>
      <c r="AU194" s="77" t="s">
        <v>82</v>
      </c>
      <c r="AY194" s="70" t="s">
        <v>83</v>
      </c>
      <c r="BK194" s="78">
        <f>BK195</f>
        <v>0</v>
      </c>
    </row>
    <row r="195" spans="2:65" s="68" customFormat="1" ht="22.9" customHeight="1" x14ac:dyDescent="0.2">
      <c r="B195" s="69"/>
      <c r="D195" s="70" t="s">
        <v>78</v>
      </c>
      <c r="E195" s="79" t="s">
        <v>238</v>
      </c>
      <c r="F195" s="79" t="s">
        <v>239</v>
      </c>
      <c r="I195" s="72"/>
      <c r="J195" s="80">
        <f>BK195</f>
        <v>0</v>
      </c>
      <c r="L195" s="69"/>
      <c r="M195" s="74"/>
      <c r="P195" s="75">
        <f>SUM(P196:P199)</f>
        <v>0</v>
      </c>
      <c r="R195" s="75">
        <f>SUM(R196:R199)</f>
        <v>0</v>
      </c>
      <c r="T195" s="76">
        <f>SUM(T196:T199)</f>
        <v>0</v>
      </c>
      <c r="AR195" s="70" t="s">
        <v>100</v>
      </c>
      <c r="AT195" s="77" t="s">
        <v>78</v>
      </c>
      <c r="AU195" s="77" t="s">
        <v>81</v>
      </c>
      <c r="AY195" s="70" t="s">
        <v>83</v>
      </c>
      <c r="BK195" s="78">
        <f>SUM(BK196:BK199)</f>
        <v>0</v>
      </c>
    </row>
    <row r="196" spans="2:65" s="8" customFormat="1" ht="16.5" customHeight="1" x14ac:dyDescent="0.2">
      <c r="B196" s="81"/>
      <c r="C196" s="82" t="s">
        <v>240</v>
      </c>
      <c r="D196" s="82" t="s">
        <v>86</v>
      </c>
      <c r="E196" s="83" t="s">
        <v>241</v>
      </c>
      <c r="F196" s="84" t="s">
        <v>242</v>
      </c>
      <c r="G196" s="85" t="s">
        <v>202</v>
      </c>
      <c r="H196" s="86">
        <v>9.9359999999999999</v>
      </c>
      <c r="I196" s="87"/>
      <c r="J196" s="88">
        <f>ROUND(I196*H196,2)</f>
        <v>0</v>
      </c>
      <c r="K196" s="89"/>
      <c r="L196" s="9"/>
      <c r="M196" s="90" t="s">
        <v>10</v>
      </c>
      <c r="N196" s="91" t="s">
        <v>30</v>
      </c>
      <c r="P196" s="92">
        <f>O196*H196</f>
        <v>0</v>
      </c>
      <c r="Q196" s="92">
        <v>0</v>
      </c>
      <c r="R196" s="92">
        <f>Q196*H196</f>
        <v>0</v>
      </c>
      <c r="S196" s="92">
        <v>0</v>
      </c>
      <c r="T196" s="93">
        <f>S196*H196</f>
        <v>0</v>
      </c>
      <c r="AR196" s="94" t="s">
        <v>243</v>
      </c>
      <c r="AT196" s="94" t="s">
        <v>86</v>
      </c>
      <c r="AU196" s="94" t="s">
        <v>2</v>
      </c>
      <c r="AY196" s="1" t="s">
        <v>83</v>
      </c>
      <c r="BE196" s="95">
        <f>IF(N196="základní",J196,0)</f>
        <v>0</v>
      </c>
      <c r="BF196" s="95">
        <f>IF(N196="snížená",J196,0)</f>
        <v>0</v>
      </c>
      <c r="BG196" s="95">
        <f>IF(N196="zákl. přenesená",J196,0)</f>
        <v>0</v>
      </c>
      <c r="BH196" s="95">
        <f>IF(N196="sníž. přenesená",J196,0)</f>
        <v>0</v>
      </c>
      <c r="BI196" s="95">
        <f>IF(N196="nulová",J196,0)</f>
        <v>0</v>
      </c>
      <c r="BJ196" s="1" t="s">
        <v>81</v>
      </c>
      <c r="BK196" s="95">
        <f>ROUND(I196*H196,2)</f>
        <v>0</v>
      </c>
      <c r="BL196" s="1" t="s">
        <v>243</v>
      </c>
      <c r="BM196" s="94" t="s">
        <v>244</v>
      </c>
    </row>
    <row r="197" spans="2:65" s="8" customFormat="1" x14ac:dyDescent="0.2">
      <c r="B197" s="9"/>
      <c r="D197" s="96" t="s">
        <v>92</v>
      </c>
      <c r="F197" s="97" t="s">
        <v>242</v>
      </c>
      <c r="I197" s="98"/>
      <c r="L197" s="9"/>
      <c r="M197" s="99"/>
      <c r="T197" s="100"/>
      <c r="AT197" s="1" t="s">
        <v>92</v>
      </c>
      <c r="AU197" s="1" t="s">
        <v>2</v>
      </c>
    </row>
    <row r="198" spans="2:65" s="8" customFormat="1" ht="16.5" customHeight="1" x14ac:dyDescent="0.2">
      <c r="B198" s="81"/>
      <c r="C198" s="82" t="s">
        <v>245</v>
      </c>
      <c r="D198" s="82" t="s">
        <v>86</v>
      </c>
      <c r="E198" s="83" t="s">
        <v>246</v>
      </c>
      <c r="F198" s="84" t="s">
        <v>247</v>
      </c>
      <c r="G198" s="85" t="s">
        <v>248</v>
      </c>
      <c r="H198" s="86">
        <v>1</v>
      </c>
      <c r="I198" s="87"/>
      <c r="J198" s="88">
        <f>ROUND(I198*H198,2)</f>
        <v>0</v>
      </c>
      <c r="K198" s="89"/>
      <c r="L198" s="9"/>
      <c r="M198" s="90" t="s">
        <v>10</v>
      </c>
      <c r="N198" s="91" t="s">
        <v>30</v>
      </c>
      <c r="P198" s="92">
        <f>O198*H198</f>
        <v>0</v>
      </c>
      <c r="Q198" s="92">
        <v>0</v>
      </c>
      <c r="R198" s="92">
        <f>Q198*H198</f>
        <v>0</v>
      </c>
      <c r="S198" s="92">
        <v>0</v>
      </c>
      <c r="T198" s="93">
        <f>S198*H198</f>
        <v>0</v>
      </c>
      <c r="AR198" s="94" t="s">
        <v>243</v>
      </c>
      <c r="AT198" s="94" t="s">
        <v>86</v>
      </c>
      <c r="AU198" s="94" t="s">
        <v>2</v>
      </c>
      <c r="AY198" s="1" t="s">
        <v>83</v>
      </c>
      <c r="BE198" s="95">
        <f>IF(N198="základní",J198,0)</f>
        <v>0</v>
      </c>
      <c r="BF198" s="95">
        <f>IF(N198="snížená",J198,0)</f>
        <v>0</v>
      </c>
      <c r="BG198" s="95">
        <f>IF(N198="zákl. přenesená",J198,0)</f>
        <v>0</v>
      </c>
      <c r="BH198" s="95">
        <f>IF(N198="sníž. přenesená",J198,0)</f>
        <v>0</v>
      </c>
      <c r="BI198" s="95">
        <f>IF(N198="nulová",J198,0)</f>
        <v>0</v>
      </c>
      <c r="BJ198" s="1" t="s">
        <v>81</v>
      </c>
      <c r="BK198" s="95">
        <f>ROUND(I198*H198,2)</f>
        <v>0</v>
      </c>
      <c r="BL198" s="1" t="s">
        <v>243</v>
      </c>
      <c r="BM198" s="94" t="s">
        <v>249</v>
      </c>
    </row>
    <row r="199" spans="2:65" s="8" customFormat="1" x14ac:dyDescent="0.2">
      <c r="B199" s="9"/>
      <c r="D199" s="96" t="s">
        <v>92</v>
      </c>
      <c r="F199" s="97" t="s">
        <v>247</v>
      </c>
      <c r="I199" s="98"/>
      <c r="L199" s="9"/>
      <c r="M199" s="99"/>
      <c r="T199" s="100"/>
      <c r="AT199" s="1" t="s">
        <v>92</v>
      </c>
      <c r="AU199" s="1" t="s">
        <v>2</v>
      </c>
    </row>
    <row r="200" spans="2:65" s="68" customFormat="1" ht="25.9" customHeight="1" x14ac:dyDescent="0.2">
      <c r="B200" s="69"/>
      <c r="D200" s="70" t="s">
        <v>78</v>
      </c>
      <c r="E200" s="71" t="s">
        <v>250</v>
      </c>
      <c r="F200" s="71" t="s">
        <v>251</v>
      </c>
      <c r="I200" s="72"/>
      <c r="J200" s="73">
        <f>BK200</f>
        <v>0</v>
      </c>
      <c r="L200" s="69"/>
      <c r="M200" s="74"/>
      <c r="P200" s="75">
        <f>P201+P204</f>
        <v>0</v>
      </c>
      <c r="R200" s="75">
        <f>R201+R204</f>
        <v>0</v>
      </c>
      <c r="T200" s="76">
        <f>T201+T204</f>
        <v>0</v>
      </c>
      <c r="AR200" s="70" t="s">
        <v>109</v>
      </c>
      <c r="AT200" s="77" t="s">
        <v>78</v>
      </c>
      <c r="AU200" s="77" t="s">
        <v>82</v>
      </c>
      <c r="AY200" s="70" t="s">
        <v>83</v>
      </c>
      <c r="BK200" s="78">
        <f>BK201+BK204</f>
        <v>0</v>
      </c>
    </row>
    <row r="201" spans="2:65" s="68" customFormat="1" ht="22.9" customHeight="1" x14ac:dyDescent="0.2">
      <c r="B201" s="69"/>
      <c r="D201" s="70" t="s">
        <v>78</v>
      </c>
      <c r="E201" s="79" t="s">
        <v>252</v>
      </c>
      <c r="F201" s="79" t="s">
        <v>253</v>
      </c>
      <c r="I201" s="72"/>
      <c r="J201" s="80">
        <f>BK201</f>
        <v>0</v>
      </c>
      <c r="L201" s="69"/>
      <c r="M201" s="74"/>
      <c r="P201" s="75">
        <f>SUM(P202:P203)</f>
        <v>0</v>
      </c>
      <c r="R201" s="75">
        <f>SUM(R202:R203)</f>
        <v>0</v>
      </c>
      <c r="T201" s="76">
        <f>SUM(T202:T203)</f>
        <v>0</v>
      </c>
      <c r="AR201" s="70" t="s">
        <v>109</v>
      </c>
      <c r="AT201" s="77" t="s">
        <v>78</v>
      </c>
      <c r="AU201" s="77" t="s">
        <v>81</v>
      </c>
      <c r="AY201" s="70" t="s">
        <v>83</v>
      </c>
      <c r="BK201" s="78">
        <f>SUM(BK202:BK203)</f>
        <v>0</v>
      </c>
    </row>
    <row r="202" spans="2:65" s="8" customFormat="1" ht="16.5" customHeight="1" x14ac:dyDescent="0.2">
      <c r="B202" s="81"/>
      <c r="C202" s="82" t="s">
        <v>254</v>
      </c>
      <c r="D202" s="82" t="s">
        <v>86</v>
      </c>
      <c r="E202" s="83" t="s">
        <v>255</v>
      </c>
      <c r="F202" s="84" t="s">
        <v>253</v>
      </c>
      <c r="G202" s="85" t="s">
        <v>256</v>
      </c>
      <c r="H202" s="86">
        <v>1</v>
      </c>
      <c r="I202" s="87"/>
      <c r="J202" s="88">
        <f>ROUND(I202*H202,2)</f>
        <v>0</v>
      </c>
      <c r="K202" s="89"/>
      <c r="L202" s="9"/>
      <c r="M202" s="90" t="s">
        <v>10</v>
      </c>
      <c r="N202" s="91" t="s">
        <v>30</v>
      </c>
      <c r="P202" s="92">
        <f>O202*H202</f>
        <v>0</v>
      </c>
      <c r="Q202" s="92">
        <v>0</v>
      </c>
      <c r="R202" s="92">
        <f>Q202*H202</f>
        <v>0</v>
      </c>
      <c r="S202" s="92">
        <v>0</v>
      </c>
      <c r="T202" s="93">
        <f>S202*H202</f>
        <v>0</v>
      </c>
      <c r="AR202" s="94" t="s">
        <v>257</v>
      </c>
      <c r="AT202" s="94" t="s">
        <v>86</v>
      </c>
      <c r="AU202" s="94" t="s">
        <v>2</v>
      </c>
      <c r="AY202" s="1" t="s">
        <v>83</v>
      </c>
      <c r="BE202" s="95">
        <f>IF(N202="základní",J202,0)</f>
        <v>0</v>
      </c>
      <c r="BF202" s="95">
        <f>IF(N202="snížená",J202,0)</f>
        <v>0</v>
      </c>
      <c r="BG202" s="95">
        <f>IF(N202="zákl. přenesená",J202,0)</f>
        <v>0</v>
      </c>
      <c r="BH202" s="95">
        <f>IF(N202="sníž. přenesená",J202,0)</f>
        <v>0</v>
      </c>
      <c r="BI202" s="95">
        <f>IF(N202="nulová",J202,0)</f>
        <v>0</v>
      </c>
      <c r="BJ202" s="1" t="s">
        <v>81</v>
      </c>
      <c r="BK202" s="95">
        <f>ROUND(I202*H202,2)</f>
        <v>0</v>
      </c>
      <c r="BL202" s="1" t="s">
        <v>257</v>
      </c>
      <c r="BM202" s="94" t="s">
        <v>258</v>
      </c>
    </row>
    <row r="203" spans="2:65" s="8" customFormat="1" x14ac:dyDescent="0.2">
      <c r="B203" s="9"/>
      <c r="D203" s="96" t="s">
        <v>92</v>
      </c>
      <c r="F203" s="97" t="s">
        <v>253</v>
      </c>
      <c r="I203" s="98"/>
      <c r="L203" s="9"/>
      <c r="M203" s="99"/>
      <c r="T203" s="100"/>
      <c r="AT203" s="1" t="s">
        <v>92</v>
      </c>
      <c r="AU203" s="1" t="s">
        <v>2</v>
      </c>
    </row>
    <row r="204" spans="2:65" s="68" customFormat="1" ht="22.9" customHeight="1" x14ac:dyDescent="0.2">
      <c r="B204" s="69"/>
      <c r="D204" s="70" t="s">
        <v>78</v>
      </c>
      <c r="E204" s="79" t="s">
        <v>259</v>
      </c>
      <c r="F204" s="79" t="s">
        <v>260</v>
      </c>
      <c r="I204" s="72"/>
      <c r="J204" s="80">
        <f>BK204</f>
        <v>0</v>
      </c>
      <c r="L204" s="69"/>
      <c r="M204" s="74"/>
      <c r="P204" s="75">
        <f>SUM(P205:P206)</f>
        <v>0</v>
      </c>
      <c r="R204" s="75">
        <f>SUM(R205:R206)</f>
        <v>0</v>
      </c>
      <c r="T204" s="76">
        <f>SUM(T205:T206)</f>
        <v>0</v>
      </c>
      <c r="AR204" s="70" t="s">
        <v>109</v>
      </c>
      <c r="AT204" s="77" t="s">
        <v>78</v>
      </c>
      <c r="AU204" s="77" t="s">
        <v>81</v>
      </c>
      <c r="AY204" s="70" t="s">
        <v>83</v>
      </c>
      <c r="BK204" s="78">
        <f>SUM(BK205:BK206)</f>
        <v>0</v>
      </c>
    </row>
    <row r="205" spans="2:65" s="8" customFormat="1" ht="16.5" customHeight="1" x14ac:dyDescent="0.2">
      <c r="B205" s="81"/>
      <c r="C205" s="82" t="s">
        <v>261</v>
      </c>
      <c r="D205" s="82" t="s">
        <v>86</v>
      </c>
      <c r="E205" s="83" t="s">
        <v>262</v>
      </c>
      <c r="F205" s="84" t="s">
        <v>260</v>
      </c>
      <c r="G205" s="85" t="s">
        <v>256</v>
      </c>
      <c r="H205" s="86">
        <v>1</v>
      </c>
      <c r="I205" s="87"/>
      <c r="J205" s="88">
        <f>ROUND(I205*H205,2)</f>
        <v>0</v>
      </c>
      <c r="K205" s="89"/>
      <c r="L205" s="9"/>
      <c r="M205" s="90" t="s">
        <v>10</v>
      </c>
      <c r="N205" s="91" t="s">
        <v>30</v>
      </c>
      <c r="P205" s="92">
        <f>O205*H205</f>
        <v>0</v>
      </c>
      <c r="Q205" s="92">
        <v>0</v>
      </c>
      <c r="R205" s="92">
        <f>Q205*H205</f>
        <v>0</v>
      </c>
      <c r="S205" s="92">
        <v>0</v>
      </c>
      <c r="T205" s="93">
        <f>S205*H205</f>
        <v>0</v>
      </c>
      <c r="AR205" s="94" t="s">
        <v>257</v>
      </c>
      <c r="AT205" s="94" t="s">
        <v>86</v>
      </c>
      <c r="AU205" s="94" t="s">
        <v>2</v>
      </c>
      <c r="AY205" s="1" t="s">
        <v>83</v>
      </c>
      <c r="BE205" s="95">
        <f>IF(N205="základní",J205,0)</f>
        <v>0</v>
      </c>
      <c r="BF205" s="95">
        <f>IF(N205="snížená",J205,0)</f>
        <v>0</v>
      </c>
      <c r="BG205" s="95">
        <f>IF(N205="zákl. přenesená",J205,0)</f>
        <v>0</v>
      </c>
      <c r="BH205" s="95">
        <f>IF(N205="sníž. přenesená",J205,0)</f>
        <v>0</v>
      </c>
      <c r="BI205" s="95">
        <f>IF(N205="nulová",J205,0)</f>
        <v>0</v>
      </c>
      <c r="BJ205" s="1" t="s">
        <v>81</v>
      </c>
      <c r="BK205" s="95">
        <f>ROUND(I205*H205,2)</f>
        <v>0</v>
      </c>
      <c r="BL205" s="1" t="s">
        <v>257</v>
      </c>
      <c r="BM205" s="94" t="s">
        <v>263</v>
      </c>
    </row>
    <row r="206" spans="2:65" s="8" customFormat="1" x14ac:dyDescent="0.2">
      <c r="B206" s="9"/>
      <c r="D206" s="96" t="s">
        <v>92</v>
      </c>
      <c r="F206" s="97" t="s">
        <v>260</v>
      </c>
      <c r="I206" s="98"/>
      <c r="L206" s="9"/>
      <c r="M206" s="109"/>
      <c r="N206" s="110"/>
      <c r="O206" s="110"/>
      <c r="P206" s="110"/>
      <c r="Q206" s="110"/>
      <c r="R206" s="110"/>
      <c r="S206" s="110"/>
      <c r="T206" s="111"/>
      <c r="AT206" s="1" t="s">
        <v>92</v>
      </c>
      <c r="AU206" s="1" t="s">
        <v>2</v>
      </c>
    </row>
    <row r="207" spans="2:65" s="8" customFormat="1" ht="6.95" customHeight="1" x14ac:dyDescent="0.2">
      <c r="B207" s="34"/>
      <c r="C207" s="35"/>
      <c r="D207" s="35"/>
      <c r="E207" s="35"/>
      <c r="F207" s="35"/>
      <c r="G207" s="35"/>
      <c r="H207" s="35"/>
      <c r="I207" s="35"/>
      <c r="J207" s="35"/>
      <c r="K207" s="35"/>
      <c r="L207" s="9"/>
    </row>
  </sheetData>
  <sheetProtection selectLockedCells="1"/>
  <autoFilter ref="C128:K206" xr:uid="{00000000-0009-0000-0000-000001000000}"/>
  <mergeCells count="10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  <mergeCell ref="E24:H24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01 - Oprava části fasády </vt:lpstr>
      <vt:lpstr>'01 - Oprava části fasády '!Názvy_tisku</vt:lpstr>
      <vt:lpstr>'01 - Oprava části fasády 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Jelínková - Smluvní vztahy</dc:creator>
  <cp:lastModifiedBy>Veronika Jelínková - Smluvní vztahy</cp:lastModifiedBy>
  <dcterms:created xsi:type="dcterms:W3CDTF">2022-09-30T06:56:36Z</dcterms:created>
  <dcterms:modified xsi:type="dcterms:W3CDTF">2022-09-30T07:10:40Z</dcterms:modified>
</cp:coreProperties>
</file>